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926" activeTab="2"/>
  </bookViews>
  <sheets>
    <sheet name="Intrados-Extrados" sheetId="1" r:id="rId1"/>
    <sheet name="Intrados-Extrados (2)" sheetId="2" r:id="rId2"/>
    <sheet name="CSEPDI-ASME Stress Values " sheetId="3" r:id="rId3"/>
    <sheet name="A335 P92 Intp." sheetId="4" r:id="rId4"/>
    <sheet name="A672B70CL32 Int." sheetId="5" r:id="rId5"/>
    <sheet name="A691Gr.91CL42 Int. " sheetId="7" r:id="rId6"/>
    <sheet name="A335P22 Int." sheetId="8" r:id="rId7"/>
    <sheet name="A106B" sheetId="9" r:id="rId8"/>
    <sheet name="15NiCuMoNb5-6-4(A335 P36 Cl.2)" sheetId="10" r:id="rId9"/>
  </sheets>
  <calcPr calcId="145621"/>
</workbook>
</file>

<file path=xl/calcChain.xml><?xml version="1.0" encoding="utf-8"?>
<calcChain xmlns="http://schemas.openxmlformats.org/spreadsheetml/2006/main">
  <c r="G13" i="9" l="1"/>
  <c r="G11" i="9"/>
  <c r="G9" i="9"/>
  <c r="G7" i="9"/>
  <c r="C8" i="9"/>
  <c r="C9" i="9"/>
  <c r="C10" i="9"/>
  <c r="C11" i="9"/>
  <c r="C12" i="9"/>
  <c r="C13" i="9"/>
  <c r="C7" i="9"/>
  <c r="G9" i="8"/>
  <c r="G10" i="8"/>
  <c r="G11" i="8"/>
  <c r="G12" i="8"/>
  <c r="G13" i="8"/>
  <c r="G7" i="8"/>
  <c r="C10" i="8"/>
  <c r="C11" i="8"/>
  <c r="C12" i="8"/>
  <c r="C13" i="8"/>
  <c r="C8" i="8"/>
  <c r="C9" i="8"/>
  <c r="C7" i="8"/>
  <c r="G9" i="7"/>
  <c r="G7" i="7"/>
  <c r="C8" i="7"/>
  <c r="C9" i="7"/>
  <c r="C7" i="7"/>
  <c r="C8" i="5"/>
  <c r="C9" i="5"/>
  <c r="C11" i="5"/>
  <c r="C12" i="5"/>
  <c r="C13" i="5"/>
  <c r="C7" i="5"/>
  <c r="E8" i="3"/>
  <c r="G12" i="10"/>
  <c r="G8" i="10"/>
  <c r="D4" i="10"/>
  <c r="D3" i="10"/>
  <c r="D3" i="9"/>
  <c r="G12" i="9"/>
  <c r="G8" i="9"/>
  <c r="D4" i="9"/>
  <c r="D4" i="8"/>
  <c r="D3" i="8"/>
  <c r="G8" i="8"/>
  <c r="G8" i="7"/>
  <c r="G9" i="5"/>
  <c r="G10" i="5"/>
  <c r="G11" i="5"/>
  <c r="G12" i="5"/>
  <c r="G13" i="5"/>
  <c r="G8" i="5"/>
  <c r="E36" i="3"/>
  <c r="E37" i="3"/>
  <c r="E21" i="3"/>
  <c r="E23" i="3"/>
  <c r="E25" i="3"/>
  <c r="E26" i="3"/>
  <c r="E28" i="3"/>
  <c r="E29" i="3"/>
  <c r="E30" i="3"/>
  <c r="E32" i="3"/>
  <c r="E33" i="3"/>
  <c r="E34" i="3"/>
  <c r="E35" i="3"/>
  <c r="E6" i="3"/>
  <c r="E7" i="3"/>
  <c r="E10" i="3"/>
  <c r="E11" i="3"/>
  <c r="E12" i="3"/>
  <c r="E14" i="3"/>
  <c r="E16" i="3"/>
  <c r="E18" i="3"/>
  <c r="E19" i="3"/>
  <c r="E4" i="3"/>
  <c r="A6" i="3"/>
  <c r="A7" i="3" s="1"/>
  <c r="A10" i="3" s="1"/>
  <c r="A11" i="3" s="1"/>
  <c r="A12" i="3" s="1"/>
  <c r="A14" i="3" s="1"/>
  <c r="A16" i="3" s="1"/>
  <c r="A18" i="3" s="1"/>
  <c r="A19" i="3" s="1"/>
  <c r="A21" i="3" s="1"/>
  <c r="A23" i="3" s="1"/>
  <c r="A25" i="3" s="1"/>
  <c r="A26" i="3" s="1"/>
  <c r="A28" i="3" s="1"/>
  <c r="A29" i="3" s="1"/>
  <c r="A30" i="3" s="1"/>
  <c r="A32" i="3" s="1"/>
  <c r="A33" i="3" s="1"/>
  <c r="A34" i="3" s="1"/>
  <c r="A35" i="3" s="1"/>
  <c r="A36" i="3" s="1"/>
  <c r="A37" i="3" s="1"/>
  <c r="A10" i="2" l="1"/>
  <c r="A2" i="2"/>
  <c r="U28" i="2" l="1"/>
  <c r="W28" i="2" s="1"/>
  <c r="Y28" i="2" s="1"/>
  <c r="E28" i="2"/>
  <c r="AA28" i="2" s="1"/>
  <c r="U27" i="2"/>
  <c r="W27" i="2" s="1"/>
  <c r="Y27" i="2" s="1"/>
  <c r="E27" i="2"/>
  <c r="U26" i="2"/>
  <c r="W26" i="2" s="1"/>
  <c r="Y26" i="2" s="1"/>
  <c r="E26" i="2"/>
  <c r="AA26" i="2" s="1"/>
  <c r="U25" i="2"/>
  <c r="V25" i="2" s="1"/>
  <c r="X25" i="2" s="1"/>
  <c r="E25" i="2"/>
  <c r="U24" i="2"/>
  <c r="W24" i="2" s="1"/>
  <c r="Y24" i="2" s="1"/>
  <c r="E24" i="2"/>
  <c r="AA24" i="2" s="1"/>
  <c r="U23" i="2"/>
  <c r="W23" i="2" s="1"/>
  <c r="Y23" i="2" s="1"/>
  <c r="E23" i="2"/>
  <c r="U22" i="2"/>
  <c r="W22" i="2" s="1"/>
  <c r="Y22" i="2" s="1"/>
  <c r="E22" i="2"/>
  <c r="AA22" i="2" s="1"/>
  <c r="U21" i="2"/>
  <c r="V21" i="2" s="1"/>
  <c r="X21" i="2" s="1"/>
  <c r="E21" i="2"/>
  <c r="U20" i="2"/>
  <c r="W20" i="2" s="1"/>
  <c r="Y20" i="2" s="1"/>
  <c r="E20" i="2"/>
  <c r="AA20" i="2" s="1"/>
  <c r="U19" i="2"/>
  <c r="W19" i="2" s="1"/>
  <c r="Y19" i="2" s="1"/>
  <c r="E19" i="2"/>
  <c r="U18" i="2"/>
  <c r="W18" i="2" s="1"/>
  <c r="Y18" i="2" s="1"/>
  <c r="E18" i="2"/>
  <c r="AA18" i="2" s="1"/>
  <c r="U17" i="2"/>
  <c r="W17" i="2" s="1"/>
  <c r="Y17" i="2" s="1"/>
  <c r="E17" i="2"/>
  <c r="AA17" i="2" s="1"/>
  <c r="U16" i="2"/>
  <c r="W16" i="2" s="1"/>
  <c r="Y16" i="2" s="1"/>
  <c r="E16" i="2"/>
  <c r="AA16" i="2" s="1"/>
  <c r="U15" i="2"/>
  <c r="W15" i="2" s="1"/>
  <c r="Y15" i="2" s="1"/>
  <c r="E15" i="2"/>
  <c r="U14" i="2"/>
  <c r="V14" i="2" s="1"/>
  <c r="X14" i="2" s="1"/>
  <c r="E14" i="2"/>
  <c r="U13" i="2"/>
  <c r="W13" i="2" s="1"/>
  <c r="Y13" i="2" s="1"/>
  <c r="E13" i="2"/>
  <c r="AA13" i="2" s="1"/>
  <c r="U12" i="2"/>
  <c r="W12" i="2" s="1"/>
  <c r="Y12" i="2" s="1"/>
  <c r="E12" i="2"/>
  <c r="AA12" i="2" s="1"/>
  <c r="U11" i="2"/>
  <c r="V11" i="2" s="1"/>
  <c r="X11" i="2" s="1"/>
  <c r="E11" i="2"/>
  <c r="G9" i="2"/>
  <c r="G8" i="2"/>
  <c r="U8" i="2" s="1"/>
  <c r="G7" i="2"/>
  <c r="G6" i="2"/>
  <c r="G5" i="2"/>
  <c r="G4" i="2"/>
  <c r="U4" i="2" s="1"/>
  <c r="G4" i="1"/>
  <c r="V4" i="2" l="1"/>
  <c r="Z4" i="2" s="1"/>
  <c r="W4" i="2"/>
  <c r="AA4" i="2" s="1"/>
  <c r="W8" i="2"/>
  <c r="AA8" i="2" s="1"/>
  <c r="V8" i="2"/>
  <c r="Z8" i="2" s="1"/>
  <c r="AA11" i="2"/>
  <c r="AA15" i="2"/>
  <c r="AA19" i="2"/>
  <c r="AA23" i="2"/>
  <c r="AA27" i="2"/>
  <c r="U5" i="2"/>
  <c r="U7" i="2"/>
  <c r="U9" i="2"/>
  <c r="V13" i="2"/>
  <c r="X13" i="2" s="1"/>
  <c r="V17" i="2"/>
  <c r="X17" i="2" s="1"/>
  <c r="V20" i="2"/>
  <c r="X20" i="2" s="1"/>
  <c r="V23" i="2"/>
  <c r="X23" i="2" s="1"/>
  <c r="V26" i="2"/>
  <c r="X26" i="2" s="1"/>
  <c r="W11" i="2"/>
  <c r="Y11" i="2" s="1"/>
  <c r="W14" i="2"/>
  <c r="Y14" i="2" s="1"/>
  <c r="W21" i="2"/>
  <c r="Y21" i="2" s="1"/>
  <c r="V12" i="2"/>
  <c r="X12" i="2" s="1"/>
  <c r="V15" i="2"/>
  <c r="X15" i="2" s="1"/>
  <c r="V18" i="2"/>
  <c r="X18" i="2" s="1"/>
  <c r="V24" i="2"/>
  <c r="X24" i="2" s="1"/>
  <c r="V27" i="2"/>
  <c r="X27" i="2" s="1"/>
  <c r="W25" i="2"/>
  <c r="Y25" i="2" s="1"/>
  <c r="Z11" i="2"/>
  <c r="Z12" i="2"/>
  <c r="Z13" i="2"/>
  <c r="Z14" i="2"/>
  <c r="Z16" i="2"/>
  <c r="Z17" i="2"/>
  <c r="Z19" i="2"/>
  <c r="Z20" i="2"/>
  <c r="Z21" i="2"/>
  <c r="Z24" i="2"/>
  <c r="Z25" i="2"/>
  <c r="Z27" i="2"/>
  <c r="Z28" i="2"/>
  <c r="U6" i="2"/>
  <c r="V16" i="2"/>
  <c r="X16" i="2" s="1"/>
  <c r="V19" i="2"/>
  <c r="X19" i="2" s="1"/>
  <c r="V22" i="2"/>
  <c r="X22" i="2" s="1"/>
  <c r="V28" i="2"/>
  <c r="X28" i="2" s="1"/>
  <c r="U6" i="1"/>
  <c r="V6" i="1" s="1"/>
  <c r="X6" i="1" s="1"/>
  <c r="U7" i="1"/>
  <c r="V7" i="1" s="1"/>
  <c r="Z7" i="1" s="1"/>
  <c r="U11" i="1"/>
  <c r="V11" i="1" s="1"/>
  <c r="U12" i="1"/>
  <c r="W12" i="1" s="1"/>
  <c r="Y12" i="1" s="1"/>
  <c r="V12" i="1"/>
  <c r="X12" i="1" s="1"/>
  <c r="U13" i="1"/>
  <c r="W13" i="1" s="1"/>
  <c r="Y13" i="1" s="1"/>
  <c r="V13" i="1"/>
  <c r="X13" i="1" s="1"/>
  <c r="U14" i="1"/>
  <c r="V14" i="1" s="1"/>
  <c r="X14" i="1" s="1"/>
  <c r="U15" i="1"/>
  <c r="W15" i="1" s="1"/>
  <c r="Y15" i="1" s="1"/>
  <c r="V15" i="1"/>
  <c r="X15" i="1" s="1"/>
  <c r="U16" i="1"/>
  <c r="V16" i="1"/>
  <c r="X16" i="1" s="1"/>
  <c r="W16" i="1"/>
  <c r="Y16" i="1" s="1"/>
  <c r="U17" i="1"/>
  <c r="W17" i="1" s="1"/>
  <c r="Y17" i="1" s="1"/>
  <c r="U18" i="1"/>
  <c r="V18" i="1" s="1"/>
  <c r="X18" i="1" s="1"/>
  <c r="U19" i="1"/>
  <c r="W19" i="1" s="1"/>
  <c r="U20" i="1"/>
  <c r="V20" i="1" s="1"/>
  <c r="X20" i="1" s="1"/>
  <c r="U21" i="1"/>
  <c r="W21" i="1" s="1"/>
  <c r="Y21" i="1" s="1"/>
  <c r="V21" i="1"/>
  <c r="X21" i="1" s="1"/>
  <c r="U22" i="1"/>
  <c r="V22" i="1" s="1"/>
  <c r="X22" i="1" s="1"/>
  <c r="U23" i="1"/>
  <c r="W23" i="1" s="1"/>
  <c r="AA23" i="1" s="1"/>
  <c r="V23" i="1"/>
  <c r="Z23" i="1" s="1"/>
  <c r="U24" i="1"/>
  <c r="V24" i="1"/>
  <c r="X24" i="1" s="1"/>
  <c r="W24" i="1"/>
  <c r="Y24" i="1" s="1"/>
  <c r="U25" i="1"/>
  <c r="W25" i="1" s="1"/>
  <c r="Y25" i="1" s="1"/>
  <c r="U26" i="1"/>
  <c r="V26" i="1" s="1"/>
  <c r="X26" i="1" s="1"/>
  <c r="U27" i="1"/>
  <c r="V27" i="1" s="1"/>
  <c r="U28" i="1"/>
  <c r="W28" i="1" s="1"/>
  <c r="Y28" i="1" s="1"/>
  <c r="E12" i="1"/>
  <c r="E13" i="1"/>
  <c r="E14" i="1"/>
  <c r="E15" i="1"/>
  <c r="Z15" i="1" s="1"/>
  <c r="E16" i="1"/>
  <c r="Z16" i="1" s="1"/>
  <c r="E17" i="1"/>
  <c r="E18" i="1"/>
  <c r="Z18" i="1" s="1"/>
  <c r="E19" i="1"/>
  <c r="E20" i="1"/>
  <c r="E21" i="1"/>
  <c r="E22" i="1"/>
  <c r="E23" i="1"/>
  <c r="E24" i="1"/>
  <c r="Z24" i="1" s="1"/>
  <c r="E25" i="1"/>
  <c r="E26" i="1"/>
  <c r="E27" i="1"/>
  <c r="E28" i="1"/>
  <c r="E11" i="1"/>
  <c r="G5" i="1"/>
  <c r="U5" i="1" s="1"/>
  <c r="W5" i="1" s="1"/>
  <c r="AA5" i="1" s="1"/>
  <c r="G6" i="1"/>
  <c r="G7" i="1"/>
  <c r="G8" i="1"/>
  <c r="G9" i="1"/>
  <c r="U9" i="1" s="1"/>
  <c r="W9" i="2" l="1"/>
  <c r="V9" i="2"/>
  <c r="Y4" i="2"/>
  <c r="Z15" i="2"/>
  <c r="X8" i="2"/>
  <c r="AA25" i="2"/>
  <c r="Z23" i="2"/>
  <c r="Z22" i="2"/>
  <c r="W6" i="2"/>
  <c r="V6" i="2"/>
  <c r="X4" i="2"/>
  <c r="AA21" i="2"/>
  <c r="V7" i="2"/>
  <c r="W7" i="2"/>
  <c r="Z26" i="2"/>
  <c r="Z18" i="2"/>
  <c r="Y8" i="2"/>
  <c r="W5" i="2"/>
  <c r="V5" i="2"/>
  <c r="AA14" i="2"/>
  <c r="Y5" i="1"/>
  <c r="Z21" i="1"/>
  <c r="Z13" i="1"/>
  <c r="Z28" i="1"/>
  <c r="Z20" i="1"/>
  <c r="Z12" i="1"/>
  <c r="AA15" i="1"/>
  <c r="U4" i="1"/>
  <c r="V4" i="1" s="1"/>
  <c r="X4" i="1" s="1"/>
  <c r="V28" i="1"/>
  <c r="X28" i="1" s="1"/>
  <c r="V19" i="1"/>
  <c r="AA18" i="1"/>
  <c r="Y19" i="1"/>
  <c r="AA19" i="1"/>
  <c r="Z27" i="1"/>
  <c r="X27" i="1"/>
  <c r="W9" i="1"/>
  <c r="AA9" i="1" s="1"/>
  <c r="V9" i="1"/>
  <c r="Z11" i="1"/>
  <c r="X11" i="1"/>
  <c r="Z26" i="1"/>
  <c r="Z14" i="1"/>
  <c r="U8" i="1"/>
  <c r="AA25" i="1"/>
  <c r="AA21" i="1"/>
  <c r="AA17" i="1"/>
  <c r="AA13" i="1"/>
  <c r="Y23" i="1"/>
  <c r="X7" i="1"/>
  <c r="W27" i="1"/>
  <c r="W20" i="1"/>
  <c r="Y20" i="1" s="1"/>
  <c r="V17" i="1"/>
  <c r="X17" i="1" s="1"/>
  <c r="W11" i="1"/>
  <c r="W7" i="1"/>
  <c r="AA7" i="1" s="1"/>
  <c r="AA28" i="1"/>
  <c r="AA24" i="1"/>
  <c r="AA20" i="1"/>
  <c r="AA16" i="1"/>
  <c r="AA12" i="1"/>
  <c r="Z22" i="1"/>
  <c r="X23" i="1"/>
  <c r="Z6" i="1"/>
  <c r="V25" i="1"/>
  <c r="X25" i="1" s="1"/>
  <c r="V5" i="1"/>
  <c r="W26" i="1"/>
  <c r="Y26" i="1" s="1"/>
  <c r="W22" i="1"/>
  <c r="Y22" i="1" s="1"/>
  <c r="W18" i="1"/>
  <c r="Y18" i="1" s="1"/>
  <c r="W14" i="1"/>
  <c r="Y14" i="1" s="1"/>
  <c r="W6" i="1"/>
  <c r="Z5" i="2" l="1"/>
  <c r="X5" i="2"/>
  <c r="AA5" i="2"/>
  <c r="Y5" i="2"/>
  <c r="Z6" i="2"/>
  <c r="X6" i="2"/>
  <c r="Z9" i="2"/>
  <c r="X9" i="2"/>
  <c r="AA6" i="2"/>
  <c r="Y6" i="2"/>
  <c r="AA9" i="2"/>
  <c r="Y9" i="2"/>
  <c r="AA7" i="2"/>
  <c r="Y7" i="2"/>
  <c r="Z7" i="2"/>
  <c r="X7" i="2"/>
  <c r="AA26" i="1"/>
  <c r="W4" i="1"/>
  <c r="Z19" i="1"/>
  <c r="X19" i="1"/>
  <c r="Z4" i="1"/>
  <c r="Y7" i="1"/>
  <c r="Z17" i="1"/>
  <c r="X9" i="1"/>
  <c r="Z9" i="1"/>
  <c r="Z25" i="1"/>
  <c r="AA27" i="1"/>
  <c r="Y27" i="1"/>
  <c r="Y9" i="1"/>
  <c r="V8" i="1"/>
  <c r="W8" i="1"/>
  <c r="AA14" i="1"/>
  <c r="X5" i="1"/>
  <c r="Z5" i="1"/>
  <c r="AA6" i="1"/>
  <c r="Y6" i="1"/>
  <c r="Y11" i="1"/>
  <c r="AA11" i="1"/>
  <c r="AA22" i="1"/>
  <c r="AA4" i="1" l="1"/>
  <c r="Y4" i="1"/>
  <c r="AA8" i="1"/>
  <c r="Y8" i="1"/>
  <c r="X8" i="1"/>
  <c r="Z8" i="1"/>
</calcChain>
</file>

<file path=xl/sharedStrings.xml><?xml version="1.0" encoding="utf-8"?>
<sst xmlns="http://schemas.openxmlformats.org/spreadsheetml/2006/main" count="567" uniqueCount="135">
  <si>
    <t>No.</t>
  </si>
  <si>
    <t>Name</t>
  </si>
  <si>
    <t>Materials</t>
  </si>
  <si>
    <t>(Minimum inner diameter × minimum wall thickness mm)</t>
  </si>
  <si>
    <t>Ovality</t>
  </si>
  <si>
    <t>Weight deviation</t>
  </si>
  <si>
    <t>Material standards</t>
  </si>
  <si>
    <t>Main-steam pipe</t>
  </si>
  <si>
    <t>A335 P92</t>
  </si>
  <si>
    <t>ID (311x88)</t>
  </si>
  <si>
    <t>+3.175/-0</t>
  </si>
  <si>
    <t>+3.5/-0</t>
  </si>
  <si>
    <t>≤1.5%</t>
  </si>
  <si>
    <t>-5%, +5%</t>
  </si>
  <si>
    <t>ASME</t>
  </si>
  <si>
    <t>HP bypass inlet pipe</t>
  </si>
  <si>
    <t>ID (235X68)</t>
  </si>
  <si>
    <t>+2.36/-0</t>
  </si>
  <si>
    <t>+2.0/-0</t>
  </si>
  <si>
    <t>HP bypass inlet pipe (branch)</t>
  </si>
  <si>
    <t>ID (165X49)</t>
  </si>
  <si>
    <t>HR steam main pipe</t>
  </si>
  <si>
    <t>ID (813×56)</t>
  </si>
  <si>
    <t>+4.75/-0</t>
  </si>
  <si>
    <t>+3.8/-0</t>
  </si>
  <si>
    <t>HR steam branch pipe(Include the LP bypass inlet main pipe)</t>
  </si>
  <si>
    <t>ID (578×41)</t>
  </si>
  <si>
    <t>+3.962/-0</t>
  </si>
  <si>
    <t>+2.8/-0</t>
  </si>
  <si>
    <t>LP bypass inlet branch pipe</t>
  </si>
  <si>
    <t>ID (400×29)</t>
  </si>
  <si>
    <t>+2.5/-0</t>
  </si>
  <si>
    <t>Inner diameter deviation(mm)</t>
  </si>
  <si>
    <t>Wall thickness deviation(mm)</t>
  </si>
  <si>
    <t>Quantity  (m)</t>
  </si>
  <si>
    <t>Table 1.1 Summary of MS pipe, HR Pipe</t>
  </si>
  <si>
    <t>Table 1.2 Summary Table of CR pipe, BFW pipe, LP Bypass Outlet Pipes, No.1 extraction steam pipe</t>
  </si>
  <si>
    <t>CR steam main pipe</t>
  </si>
  <si>
    <t>A672B70CL32</t>
  </si>
  <si>
    <t>∅864X30.18</t>
  </si>
  <si>
    <t>±0.5%</t>
  </si>
  <si>
    <t>-0.3mm</t>
  </si>
  <si>
    <t>&lt;1%</t>
  </si>
  <si>
    <t>/</t>
  </si>
  <si>
    <t>∅610X22.23</t>
  </si>
  <si>
    <t>CR steam branch (boiler side)</t>
  </si>
  <si>
    <t>HP bypass valve outlet pipe (mixing temperature section)</t>
  </si>
  <si>
    <t>A691Gr.91rCL42</t>
  </si>
  <si>
    <t>∅711X25.4</t>
  </si>
  <si>
    <t>Outlet pipe of HP bypass</t>
  </si>
  <si>
    <t>Outlet pipe of LP bypass</t>
  </si>
  <si>
    <t>A691Gr.91CL42</t>
  </si>
  <si>
    <t>∅1016X15</t>
  </si>
  <si>
    <t>No.1 extraction steam pipe</t>
  </si>
  <si>
    <t>A335P22</t>
  </si>
  <si>
    <t>∅219.1X12.7</t>
  </si>
  <si>
    <t>No.2 extraction steam pipe</t>
  </si>
  <si>
    <t>A106B</t>
  </si>
  <si>
    <t>∅323.9X14.27</t>
  </si>
  <si>
    <t>No.3 extraction steam pipe</t>
  </si>
  <si>
    <t>∅355.6X8.74</t>
  </si>
  <si>
    <t>∅323.9X7.14</t>
  </si>
  <si>
    <t>No.4 extraction steam pipe</t>
  </si>
  <si>
    <t>∅660X7.92</t>
  </si>
  <si>
    <t>65(HOLD)</t>
  </si>
  <si>
    <t>∅457X6.35</t>
  </si>
  <si>
    <t>56(HOLD)</t>
  </si>
  <si>
    <t>BFW pipe</t>
  </si>
  <si>
    <t>15NiCuMoNb5-6-4</t>
  </si>
  <si>
    <t>∅508x55</t>
  </si>
  <si>
    <t>±1.0%</t>
  </si>
  <si>
    <t>+15% -12.5%</t>
  </si>
  <si>
    <t>446(HOLD)</t>
  </si>
  <si>
    <t>EN10216-2</t>
  </si>
  <si>
    <t>BFW branch pipe 1</t>
  </si>
  <si>
    <t>∅355.6x40</t>
  </si>
  <si>
    <t>140(HOLD)</t>
  </si>
  <si>
    <t>BFW branch pipe 2</t>
  </si>
  <si>
    <t>∅273x30</t>
  </si>
  <si>
    <t>±0.9%</t>
  </si>
  <si>
    <t>+12.5% -12.5%</t>
  </si>
  <si>
    <t>115(HOLD)</t>
  </si>
  <si>
    <t>BFW branch pipe 3</t>
  </si>
  <si>
    <t>40(HOLD)</t>
  </si>
  <si>
    <t>BFW branch pipe 4 (from BFP outlet to stop valve)</t>
  </si>
  <si>
    <t>∅355.6x45</t>
  </si>
  <si>
    <t>132(HOLD)</t>
  </si>
  <si>
    <t>BFW branch pipe 5</t>
  </si>
  <si>
    <t>∅323.9x36</t>
  </si>
  <si>
    <t>28(HOLD)</t>
  </si>
  <si>
    <t>Recirculating BFW pipe</t>
  </si>
  <si>
    <t>∅219.1x28</t>
  </si>
  <si>
    <t>190(HOLD)</t>
  </si>
  <si>
    <t>EN10216-3</t>
  </si>
  <si>
    <t>EN10216-4</t>
  </si>
  <si>
    <t>EN10216-5</t>
  </si>
  <si>
    <t>EN10216-6</t>
  </si>
  <si>
    <t>EN10216-7</t>
  </si>
  <si>
    <t>EN10216-8</t>
  </si>
  <si>
    <t>Average single weight (kg/m)</t>
  </si>
  <si>
    <t>Design Pressure (Mpa)</t>
  </si>
  <si>
    <t xml:space="preserve">Design Temperature (°C) </t>
  </si>
  <si>
    <t>Allowable Stress Values (Mpa)</t>
  </si>
  <si>
    <t>ØD</t>
  </si>
  <si>
    <t>ID</t>
  </si>
  <si>
    <t>th.</t>
  </si>
  <si>
    <t>Intrados</t>
  </si>
  <si>
    <t>Extrados</t>
  </si>
  <si>
    <t>Constants</t>
  </si>
  <si>
    <t>Extrados
Thickness (mm)</t>
  </si>
  <si>
    <t>Intrados
Thickness (mm)</t>
  </si>
  <si>
    <t>Intrados
 Thickness (mm)</t>
  </si>
  <si>
    <t>E
Weld Joint Quality Factor</t>
  </si>
  <si>
    <t>A
Additional Thickness</t>
  </si>
  <si>
    <t xml:space="preserve">y
Coefficient
</t>
  </si>
  <si>
    <t>Taken form RFQ</t>
  </si>
  <si>
    <t>Taken from ASME B31.1 Power Piping Edition 2010</t>
  </si>
  <si>
    <t>R=1,5D
Bending Radius</t>
  </si>
  <si>
    <t>MAXIMUM ALLOWABLE STRESS VALUES</t>
  </si>
  <si>
    <t>No</t>
  </si>
  <si>
    <t>HR steam branch pipe (Include the LP bypass inlet main pipe)</t>
  </si>
  <si>
    <r>
      <t>Design Temp.(</t>
    </r>
    <r>
      <rPr>
        <b/>
        <sz val="11"/>
        <color theme="1"/>
        <rFont val="Arial"/>
        <family val="2"/>
        <charset val="162"/>
      </rPr>
      <t>º</t>
    </r>
    <r>
      <rPr>
        <b/>
        <sz val="11"/>
        <color theme="1"/>
        <rFont val="Calibri"/>
        <family val="2"/>
        <charset val="162"/>
        <scheme val="minor"/>
      </rPr>
      <t>C)</t>
    </r>
  </si>
  <si>
    <t>Material</t>
  </si>
  <si>
    <r>
      <t>T</t>
    </r>
    <r>
      <rPr>
        <vertAlign val="subscript"/>
        <sz val="11"/>
        <color rgb="FF222222"/>
        <rFont val="Times New Roman"/>
        <family val="1"/>
        <charset val="162"/>
      </rPr>
      <t>(°F)</t>
    </r>
    <r>
      <rPr>
        <sz val="17"/>
        <color rgb="FF222222"/>
        <rFont val="Times New Roman"/>
        <family val="1"/>
        <charset val="162"/>
      </rPr>
      <t> = </t>
    </r>
    <r>
      <rPr>
        <i/>
        <sz val="17"/>
        <color rgb="FF222222"/>
        <rFont val="Times New Roman"/>
        <family val="1"/>
        <charset val="162"/>
      </rPr>
      <t>T</t>
    </r>
    <r>
      <rPr>
        <vertAlign val="subscript"/>
        <sz val="11"/>
        <color rgb="FF222222"/>
        <rFont val="Times New Roman"/>
        <family val="1"/>
        <charset val="162"/>
      </rPr>
      <t>(°C)</t>
    </r>
    <r>
      <rPr>
        <sz val="17"/>
        <color rgb="FF222222"/>
        <rFont val="Times New Roman"/>
        <family val="1"/>
        <charset val="162"/>
      </rPr>
      <t> × 9/5 + 32</t>
    </r>
  </si>
  <si>
    <t>ksi</t>
  </si>
  <si>
    <t>Mpa</t>
  </si>
  <si>
    <t>Design Fahrenheit(F)</t>
  </si>
  <si>
    <t>ASME (from ksi to Mpa)</t>
  </si>
  <si>
    <t>Temp. (°C)</t>
  </si>
  <si>
    <t>Allow. Stress (Mpa)</t>
  </si>
  <si>
    <t>CSEPDI (RFQ)</t>
  </si>
  <si>
    <t>700,00 F °</t>
  </si>
  <si>
    <t>18,1ksi</t>
  </si>
  <si>
    <t>14,8ksi</t>
  </si>
  <si>
    <t>750 F°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</si>
</sst>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i/>
      <sz val="17"/>
      <color rgb="FF222222"/>
      <name val="Times New Roman"/>
      <family val="1"/>
      <charset val="162"/>
    </font>
    <font>
      <vertAlign val="subscript"/>
      <sz val="11"/>
      <color rgb="FF222222"/>
      <name val="Times New Roman"/>
      <family val="1"/>
      <charset val="162"/>
    </font>
    <font>
      <sz val="17"/>
      <color rgb="FF222222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6" xfId="0" applyNumberFormat="1" applyFill="1" applyBorder="1" applyAlignment="1">
      <alignment horizontal="right" vertical="center"/>
    </xf>
    <xf numFmtId="164" fontId="0" fillId="0" borderId="16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2" fontId="0" fillId="0" borderId="14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2" fontId="0" fillId="0" borderId="25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2" fontId="0" fillId="0" borderId="3" xfId="0" applyNumberForma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2" fontId="0" fillId="0" borderId="21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2" fontId="0" fillId="0" borderId="17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2" fontId="0" fillId="0" borderId="15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horizontal="right" vertical="center"/>
    </xf>
    <xf numFmtId="2" fontId="0" fillId="0" borderId="20" xfId="0" applyNumberForma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right" vertical="center"/>
    </xf>
    <xf numFmtId="2" fontId="0" fillId="3" borderId="14" xfId="0" applyNumberFormat="1" applyFill="1" applyBorder="1" applyAlignment="1">
      <alignment horizontal="right" vertical="center"/>
    </xf>
    <xf numFmtId="2" fontId="0" fillId="3" borderId="21" xfId="0" applyNumberFormat="1" applyFill="1" applyBorder="1" applyAlignment="1">
      <alignment horizontal="right" vertical="center"/>
    </xf>
    <xf numFmtId="2" fontId="0" fillId="3" borderId="17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6" borderId="0" xfId="0" applyFill="1"/>
    <xf numFmtId="0" fontId="7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wrapText="1"/>
    </xf>
    <xf numFmtId="164" fontId="3" fillId="4" borderId="1" xfId="0" applyNumberFormat="1" applyFont="1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164" fontId="0" fillId="4" borderId="16" xfId="0" applyNumberFormat="1" applyFill="1" applyBorder="1" applyAlignment="1">
      <alignment horizontal="left" vertical="center"/>
    </xf>
    <xf numFmtId="0" fontId="9" fillId="0" borderId="0" xfId="0" applyFont="1"/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/>
    <xf numFmtId="0" fontId="3" fillId="6" borderId="0" xfId="0" applyFont="1" applyFill="1"/>
    <xf numFmtId="2" fontId="7" fillId="5" borderId="1" xfId="0" applyNumberFormat="1" applyFont="1" applyFill="1" applyBorder="1" applyAlignment="1">
      <alignment horizontal="right" vertical="center"/>
    </xf>
    <xf numFmtId="2" fontId="7" fillId="5" borderId="16" xfId="0" applyNumberFormat="1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0" fontId="7" fillId="4" borderId="18" xfId="0" applyFont="1" applyFill="1" applyBorder="1" applyAlignment="1">
      <alignment horizontal="center" vertical="center"/>
    </xf>
    <xf numFmtId="2" fontId="7" fillId="7" borderId="7" xfId="0" applyNumberFormat="1" applyFont="1" applyFill="1" applyBorder="1" applyAlignment="1">
      <alignment horizontal="right"/>
    </xf>
    <xf numFmtId="0" fontId="7" fillId="7" borderId="14" xfId="0" applyFont="1" applyFill="1" applyBorder="1" applyAlignment="1">
      <alignment horizontal="right" wrapText="1"/>
    </xf>
    <xf numFmtId="2" fontId="0" fillId="7" borderId="14" xfId="0" applyNumberFormat="1" applyFill="1" applyBorder="1" applyAlignment="1">
      <alignment horizontal="right"/>
    </xf>
    <xf numFmtId="2" fontId="7" fillId="7" borderId="7" xfId="0" applyNumberFormat="1" applyFont="1" applyFill="1" applyBorder="1" applyAlignment="1">
      <alignment horizontal="right" vertical="center"/>
    </xf>
    <xf numFmtId="2" fontId="7" fillId="7" borderId="29" xfId="0" applyNumberFormat="1" applyFont="1" applyFill="1" applyBorder="1" applyAlignment="1">
      <alignment horizontal="right" vertical="center"/>
    </xf>
    <xf numFmtId="0" fontId="7" fillId="7" borderId="7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right"/>
    </xf>
    <xf numFmtId="0" fontId="7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586709</xdr:colOff>
      <xdr:row>2</xdr:row>
      <xdr:rowOff>140873</xdr:rowOff>
    </xdr:from>
    <xdr:to>
      <xdr:col>24</xdr:col>
      <xdr:colOff>599596</xdr:colOff>
      <xdr:row>2</xdr:row>
      <xdr:rowOff>674273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8959" y="535480"/>
          <a:ext cx="1060637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67235</xdr:colOff>
      <xdr:row>2</xdr:row>
      <xdr:rowOff>236925</xdr:rowOff>
    </xdr:from>
    <xdr:to>
      <xdr:col>21</xdr:col>
      <xdr:colOff>813547</xdr:colOff>
      <xdr:row>2</xdr:row>
      <xdr:rowOff>665550</xdr:rowOff>
    </xdr:to>
    <xdr:pic>
      <xdr:nvPicPr>
        <xdr:cNvPr id="3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1199" y="441032"/>
          <a:ext cx="74631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11206</xdr:colOff>
      <xdr:row>2</xdr:row>
      <xdr:rowOff>201705</xdr:rowOff>
    </xdr:from>
    <xdr:to>
      <xdr:col>23</xdr:col>
      <xdr:colOff>5043</xdr:colOff>
      <xdr:row>2</xdr:row>
      <xdr:rowOff>620805</xdr:rowOff>
    </xdr:to>
    <xdr:pic>
      <xdr:nvPicPr>
        <xdr:cNvPr id="4" name="Resim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7412" y="392205"/>
          <a:ext cx="1041587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344981</xdr:colOff>
      <xdr:row>2</xdr:row>
      <xdr:rowOff>199306</xdr:rowOff>
    </xdr:from>
    <xdr:to>
      <xdr:col>26</xdr:col>
      <xdr:colOff>519793</xdr:colOff>
      <xdr:row>2</xdr:row>
      <xdr:rowOff>667712</xdr:rowOff>
    </xdr:to>
    <xdr:pic>
      <xdr:nvPicPr>
        <xdr:cNvPr id="9" name="Resim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8302" y="593913"/>
          <a:ext cx="1222562" cy="46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586709</xdr:colOff>
      <xdr:row>2</xdr:row>
      <xdr:rowOff>140873</xdr:rowOff>
    </xdr:from>
    <xdr:to>
      <xdr:col>24</xdr:col>
      <xdr:colOff>599596</xdr:colOff>
      <xdr:row>2</xdr:row>
      <xdr:rowOff>674273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4134" y="731423"/>
          <a:ext cx="105519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67235</xdr:colOff>
      <xdr:row>2</xdr:row>
      <xdr:rowOff>236925</xdr:rowOff>
    </xdr:from>
    <xdr:to>
      <xdr:col>21</xdr:col>
      <xdr:colOff>813547</xdr:colOff>
      <xdr:row>2</xdr:row>
      <xdr:rowOff>665550</xdr:rowOff>
    </xdr:to>
    <xdr:pic>
      <xdr:nvPicPr>
        <xdr:cNvPr id="3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735" y="827475"/>
          <a:ext cx="74631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11206</xdr:colOff>
      <xdr:row>2</xdr:row>
      <xdr:rowOff>201705</xdr:rowOff>
    </xdr:from>
    <xdr:to>
      <xdr:col>23</xdr:col>
      <xdr:colOff>5043</xdr:colOff>
      <xdr:row>2</xdr:row>
      <xdr:rowOff>620805</xdr:rowOff>
    </xdr:to>
    <xdr:pic>
      <xdr:nvPicPr>
        <xdr:cNvPr id="4" name="Resim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156" y="792255"/>
          <a:ext cx="1041587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344981</xdr:colOff>
      <xdr:row>2</xdr:row>
      <xdr:rowOff>199306</xdr:rowOff>
    </xdr:from>
    <xdr:to>
      <xdr:col>26</xdr:col>
      <xdr:colOff>519793</xdr:colOff>
      <xdr:row>2</xdr:row>
      <xdr:rowOff>667712</xdr:rowOff>
    </xdr:to>
    <xdr:pic>
      <xdr:nvPicPr>
        <xdr:cNvPr id="5" name="Resim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1231" y="789856"/>
          <a:ext cx="1215758" cy="46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opLeftCell="A7" zoomScale="70" zoomScaleNormal="70" workbookViewId="0">
      <selection activeCell="C30" sqref="C30"/>
    </sheetView>
  </sheetViews>
  <sheetFormatPr defaultRowHeight="15" x14ac:dyDescent="0.25"/>
  <cols>
    <col min="1" max="1" width="6" style="14" customWidth="1"/>
    <col min="2" max="2" width="31.42578125" style="14" customWidth="1"/>
    <col min="3" max="3" width="17.42578125" style="14" bestFit="1" customWidth="1"/>
    <col min="4" max="4" width="19.85546875" style="14" bestFit="1" customWidth="1"/>
    <col min="5" max="5" width="6.140625" style="14" customWidth="1"/>
    <col min="6" max="6" width="6.140625" style="14" bestFit="1" customWidth="1"/>
    <col min="7" max="7" width="7.85546875" style="14" customWidth="1"/>
    <col min="8" max="8" width="14.42578125" style="14" hidden="1" customWidth="1"/>
    <col min="9" max="9" width="13.85546875" style="14" hidden="1" customWidth="1"/>
    <col min="10" max="10" width="8.28515625" style="14" hidden="1" customWidth="1"/>
    <col min="11" max="11" width="7.28515625" style="14" hidden="1" customWidth="1"/>
    <col min="12" max="12" width="9.42578125" style="14" hidden="1" customWidth="1"/>
    <col min="13" max="13" width="10.28515625" style="14" hidden="1" customWidth="1"/>
    <col min="14" max="14" width="10.140625" style="14" hidden="1" customWidth="1"/>
    <col min="15" max="15" width="11.28515625" style="14" customWidth="1"/>
    <col min="16" max="16" width="12.7109375" style="14" customWidth="1"/>
    <col min="17" max="17" width="9.7109375" style="14" customWidth="1"/>
    <col min="18" max="18" width="13.5703125" style="14" customWidth="1"/>
    <col min="19" max="19" width="11.42578125" style="14" customWidth="1"/>
    <col min="20" max="20" width="11.5703125" style="14" customWidth="1"/>
    <col min="21" max="21" width="9.140625" style="14"/>
    <col min="22" max="23" width="15.7109375" style="14" customWidth="1"/>
    <col min="24" max="27" width="15.7109375" style="12" customWidth="1"/>
    <col min="28" max="16384" width="9.140625" style="14"/>
  </cols>
  <sheetData>
    <row r="1" spans="1:27" ht="15.75" thickBot="1" x14ac:dyDescent="0.3"/>
    <row r="2" spans="1:27" s="12" customFormat="1" ht="30.75" thickBot="1" x14ac:dyDescent="0.3">
      <c r="A2" s="68" t="s">
        <v>35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  <c r="R2" s="71" t="s">
        <v>108</v>
      </c>
      <c r="S2" s="72"/>
      <c r="T2" s="72"/>
      <c r="U2" s="73"/>
      <c r="V2" s="10" t="s">
        <v>106</v>
      </c>
      <c r="W2" s="11" t="s">
        <v>107</v>
      </c>
      <c r="X2" s="53" t="s">
        <v>111</v>
      </c>
      <c r="Y2" s="54" t="s">
        <v>109</v>
      </c>
      <c r="Z2" s="54" t="s">
        <v>110</v>
      </c>
      <c r="AA2" s="55" t="s">
        <v>109</v>
      </c>
    </row>
    <row r="3" spans="1:27" ht="63" customHeight="1" x14ac:dyDescent="0.25">
      <c r="A3" s="1" t="s">
        <v>0</v>
      </c>
      <c r="B3" s="2" t="s">
        <v>1</v>
      </c>
      <c r="C3" s="2" t="s">
        <v>2</v>
      </c>
      <c r="D3" s="3" t="s">
        <v>3</v>
      </c>
      <c r="E3" s="3" t="s">
        <v>104</v>
      </c>
      <c r="F3" s="4" t="s">
        <v>105</v>
      </c>
      <c r="G3" s="4" t="s">
        <v>103</v>
      </c>
      <c r="H3" s="3" t="s">
        <v>32</v>
      </c>
      <c r="I3" s="3" t="s">
        <v>33</v>
      </c>
      <c r="J3" s="3" t="s">
        <v>99</v>
      </c>
      <c r="K3" s="2" t="s">
        <v>4</v>
      </c>
      <c r="L3" s="3" t="s">
        <v>5</v>
      </c>
      <c r="M3" s="3" t="s">
        <v>34</v>
      </c>
      <c r="N3" s="3" t="s">
        <v>6</v>
      </c>
      <c r="O3" s="3" t="s">
        <v>100</v>
      </c>
      <c r="P3" s="3" t="s">
        <v>101</v>
      </c>
      <c r="Q3" s="5" t="s">
        <v>102</v>
      </c>
      <c r="R3" s="58" t="s">
        <v>112</v>
      </c>
      <c r="S3" s="59" t="s">
        <v>114</v>
      </c>
      <c r="T3" s="59" t="s">
        <v>113</v>
      </c>
      <c r="U3" s="60" t="s">
        <v>117</v>
      </c>
      <c r="V3" s="6"/>
      <c r="W3" s="13"/>
      <c r="X3" s="65"/>
      <c r="Y3" s="66"/>
      <c r="Z3" s="66"/>
      <c r="AA3" s="67"/>
    </row>
    <row r="4" spans="1:27" x14ac:dyDescent="0.25">
      <c r="A4" s="8">
        <v>1</v>
      </c>
      <c r="B4" s="15" t="s">
        <v>7</v>
      </c>
      <c r="C4" s="25" t="s">
        <v>8</v>
      </c>
      <c r="D4" s="25" t="s">
        <v>9</v>
      </c>
      <c r="E4" s="25">
        <v>311</v>
      </c>
      <c r="F4" s="25">
        <v>88</v>
      </c>
      <c r="G4" s="25">
        <f>E4+(F4*2)</f>
        <v>487</v>
      </c>
      <c r="H4" s="25" t="s">
        <v>10</v>
      </c>
      <c r="I4" s="25" t="s">
        <v>11</v>
      </c>
      <c r="J4" s="25">
        <v>891</v>
      </c>
      <c r="K4" s="25" t="s">
        <v>12</v>
      </c>
      <c r="L4" s="25" t="s">
        <v>13</v>
      </c>
      <c r="M4" s="25">
        <v>605</v>
      </c>
      <c r="N4" s="25" t="s">
        <v>14</v>
      </c>
      <c r="O4" s="26">
        <v>31.34</v>
      </c>
      <c r="P4" s="27">
        <v>608.1</v>
      </c>
      <c r="Q4" s="63">
        <v>68.2</v>
      </c>
      <c r="R4" s="29">
        <v>1</v>
      </c>
      <c r="S4" s="25">
        <v>0.7</v>
      </c>
      <c r="T4" s="25">
        <v>2</v>
      </c>
      <c r="U4" s="50">
        <f>G4*1.5</f>
        <v>730.5</v>
      </c>
      <c r="V4" s="29">
        <f>(4*(U4/G4)-1)/(4*(U4/G4)-2)</f>
        <v>1.25</v>
      </c>
      <c r="W4" s="30">
        <f>(4*(U4/G4)+1)/(4*(U4/G4)+2)</f>
        <v>0.875</v>
      </c>
      <c r="X4" s="47">
        <f>((O4*G4)/(2*(((Q4*R4)/V4)+(O4*S4))))</f>
        <v>99.758032889748748</v>
      </c>
      <c r="Y4" s="26">
        <f>((O4*G4)/(2*(((Q4*R4)/W4)+(O4*S4))))+T4</f>
        <v>78.403929824962873</v>
      </c>
      <c r="Z4" s="26">
        <f>((O4*E4)+((2*Q4*R4*T4)/V4)+(2*S4*O4*T4))/(2*((Q4*R4/V4)+(O4*S4)-O4))</f>
        <v>111.30621373842951</v>
      </c>
      <c r="AA4" s="28">
        <f>((O4*E4)+((2*Q4*R4*T4)/W4)+(2*S4*O4*T4))/(2*((Q4*R4/W4)+(O4*S4)-O4))</f>
        <v>74.01616970899525</v>
      </c>
    </row>
    <row r="5" spans="1:27" x14ac:dyDescent="0.25">
      <c r="A5" s="8">
        <v>2</v>
      </c>
      <c r="B5" s="15" t="s">
        <v>15</v>
      </c>
      <c r="C5" s="25" t="s">
        <v>8</v>
      </c>
      <c r="D5" s="25" t="s">
        <v>16</v>
      </c>
      <c r="E5" s="25">
        <v>235</v>
      </c>
      <c r="F5" s="25">
        <v>88</v>
      </c>
      <c r="G5" s="25">
        <f t="shared" ref="G5:G9" si="0">E5+(F5*2)</f>
        <v>411</v>
      </c>
      <c r="H5" s="25" t="s">
        <v>17</v>
      </c>
      <c r="I5" s="25" t="s">
        <v>18</v>
      </c>
      <c r="J5" s="25">
        <v>520</v>
      </c>
      <c r="K5" s="25" t="s">
        <v>12</v>
      </c>
      <c r="L5" s="25" t="s">
        <v>13</v>
      </c>
      <c r="M5" s="25">
        <v>8</v>
      </c>
      <c r="N5" s="25" t="s">
        <v>14</v>
      </c>
      <c r="O5" s="26">
        <v>31.43</v>
      </c>
      <c r="P5" s="27">
        <v>608.1</v>
      </c>
      <c r="Q5" s="63">
        <v>68.2</v>
      </c>
      <c r="R5" s="29">
        <v>1</v>
      </c>
      <c r="S5" s="25">
        <v>0.7</v>
      </c>
      <c r="T5" s="25">
        <v>2</v>
      </c>
      <c r="U5" s="50">
        <f t="shared" ref="U5:U28" si="1">G5*1.5</f>
        <v>616.5</v>
      </c>
      <c r="V5" s="29">
        <f t="shared" ref="V5:V28" si="2">(4*(U5/G5)-1)/(4*(U5/G5)-2)</f>
        <v>1.25</v>
      </c>
      <c r="W5" s="30">
        <f t="shared" ref="W5:W28" si="3">(4*(U5/G5)+1)/(4*(U5/G5)+2)</f>
        <v>0.875</v>
      </c>
      <c r="X5" s="47">
        <f t="shared" ref="X5:X28" si="4">((O5*G5)/(2*(((Q5*R5)/V5)+(O5*S5))))</f>
        <v>84.362338527448685</v>
      </c>
      <c r="Y5" s="26">
        <f t="shared" ref="Y5:Y9" si="5">((O5*G5)/(2*(((Q5*R5)/W5)+(O5*S5))))+T5</f>
        <v>66.62493228341053</v>
      </c>
      <c r="Z5" s="26">
        <f t="shared" ref="Z5:Z28" si="6">((O5*E5)+((2*Q5*R5*T5)/V5)+(2*S5*O5*T5))/(2*((Q5*R5/V5)+(O5*S5)-O5))</f>
        <v>85.22184307903656</v>
      </c>
      <c r="AA5" s="28">
        <f t="shared" ref="AA5:AA28" si="7">((O5*E5)+((2*Q5*R5*T5)/W5)+(2*S5*O5*T5))/(2*((Q5*R5/W5)+(O5*S5)-O5))</f>
        <v>56.819348327866933</v>
      </c>
    </row>
    <row r="6" spans="1:27" x14ac:dyDescent="0.25">
      <c r="A6" s="8">
        <v>3</v>
      </c>
      <c r="B6" s="15" t="s">
        <v>19</v>
      </c>
      <c r="C6" s="25" t="s">
        <v>8</v>
      </c>
      <c r="D6" s="25" t="s">
        <v>20</v>
      </c>
      <c r="E6" s="25">
        <v>165</v>
      </c>
      <c r="F6" s="25">
        <v>49</v>
      </c>
      <c r="G6" s="25">
        <f t="shared" si="0"/>
        <v>263</v>
      </c>
      <c r="H6" s="25" t="s">
        <v>17</v>
      </c>
      <c r="I6" s="25" t="s">
        <v>18</v>
      </c>
      <c r="J6" s="25">
        <v>267</v>
      </c>
      <c r="K6" s="25" t="s">
        <v>12</v>
      </c>
      <c r="L6" s="25" t="s">
        <v>13</v>
      </c>
      <c r="M6" s="25">
        <v>33</v>
      </c>
      <c r="N6" s="25" t="s">
        <v>14</v>
      </c>
      <c r="O6" s="26">
        <v>31.43</v>
      </c>
      <c r="P6" s="27">
        <v>608.1</v>
      </c>
      <c r="Q6" s="63">
        <v>68.2</v>
      </c>
      <c r="R6" s="29">
        <v>1</v>
      </c>
      <c r="S6" s="25">
        <v>0.7</v>
      </c>
      <c r="T6" s="25">
        <v>2</v>
      </c>
      <c r="U6" s="50">
        <f t="shared" si="1"/>
        <v>394.5</v>
      </c>
      <c r="V6" s="29">
        <f t="shared" si="2"/>
        <v>1.25</v>
      </c>
      <c r="W6" s="30">
        <f t="shared" si="3"/>
        <v>0.875</v>
      </c>
      <c r="X6" s="47">
        <f t="shared" si="4"/>
        <v>53.983686210995153</v>
      </c>
      <c r="Y6" s="26">
        <f t="shared" si="5"/>
        <v>43.35366713026027</v>
      </c>
      <c r="Z6" s="26">
        <f t="shared" si="6"/>
        <v>60.847244687686938</v>
      </c>
      <c r="AA6" s="28">
        <f t="shared" si="7"/>
        <v>40.763472248575361</v>
      </c>
    </row>
    <row r="7" spans="1:27" x14ac:dyDescent="0.25">
      <c r="A7" s="8">
        <v>4</v>
      </c>
      <c r="B7" s="15" t="s">
        <v>21</v>
      </c>
      <c r="C7" s="25" t="s">
        <v>8</v>
      </c>
      <c r="D7" s="25" t="s">
        <v>22</v>
      </c>
      <c r="E7" s="25">
        <v>813</v>
      </c>
      <c r="F7" s="25">
        <v>56</v>
      </c>
      <c r="G7" s="25">
        <f t="shared" si="0"/>
        <v>925</v>
      </c>
      <c r="H7" s="25" t="s">
        <v>23</v>
      </c>
      <c r="I7" s="25" t="s">
        <v>24</v>
      </c>
      <c r="J7" s="25">
        <v>1248</v>
      </c>
      <c r="K7" s="25" t="s">
        <v>12</v>
      </c>
      <c r="L7" s="25" t="s">
        <v>13</v>
      </c>
      <c r="M7" s="25">
        <v>173</v>
      </c>
      <c r="N7" s="25" t="s">
        <v>14</v>
      </c>
      <c r="O7" s="26">
        <v>7.34</v>
      </c>
      <c r="P7" s="27">
        <v>617</v>
      </c>
      <c r="Q7" s="63">
        <v>60.61</v>
      </c>
      <c r="R7" s="29">
        <v>1</v>
      </c>
      <c r="S7" s="25">
        <v>0.7</v>
      </c>
      <c r="T7" s="25">
        <v>2</v>
      </c>
      <c r="U7" s="50">
        <f t="shared" si="1"/>
        <v>1387.5</v>
      </c>
      <c r="V7" s="29">
        <f t="shared" si="2"/>
        <v>1.25</v>
      </c>
      <c r="W7" s="30">
        <f t="shared" si="3"/>
        <v>0.875</v>
      </c>
      <c r="X7" s="47">
        <f t="shared" si="4"/>
        <v>63.304180807817104</v>
      </c>
      <c r="Y7" s="26">
        <f t="shared" si="5"/>
        <v>47.624330416284266</v>
      </c>
      <c r="Z7" s="26">
        <f t="shared" si="6"/>
        <v>66.779630989932159</v>
      </c>
      <c r="AA7" s="28">
        <f t="shared" si="7"/>
        <v>46.707667860931352</v>
      </c>
    </row>
    <row r="8" spans="1:27" x14ac:dyDescent="0.25">
      <c r="A8" s="8">
        <v>5</v>
      </c>
      <c r="B8" s="15" t="s">
        <v>25</v>
      </c>
      <c r="C8" s="25" t="s">
        <v>8</v>
      </c>
      <c r="D8" s="25" t="s">
        <v>26</v>
      </c>
      <c r="E8" s="25">
        <v>578</v>
      </c>
      <c r="F8" s="25">
        <v>41</v>
      </c>
      <c r="G8" s="25">
        <f t="shared" si="0"/>
        <v>660</v>
      </c>
      <c r="H8" s="25" t="s">
        <v>27</v>
      </c>
      <c r="I8" s="25" t="s">
        <v>28</v>
      </c>
      <c r="J8" s="25">
        <v>651</v>
      </c>
      <c r="K8" s="25" t="s">
        <v>12</v>
      </c>
      <c r="L8" s="25" t="s">
        <v>13</v>
      </c>
      <c r="M8" s="25">
        <v>218</v>
      </c>
      <c r="N8" s="25" t="s">
        <v>14</v>
      </c>
      <c r="O8" s="26">
        <v>7.34</v>
      </c>
      <c r="P8" s="27">
        <v>617</v>
      </c>
      <c r="Q8" s="63">
        <v>60.61</v>
      </c>
      <c r="R8" s="29">
        <v>1</v>
      </c>
      <c r="S8" s="25">
        <v>0.7</v>
      </c>
      <c r="T8" s="25">
        <v>2</v>
      </c>
      <c r="U8" s="50">
        <f t="shared" si="1"/>
        <v>990</v>
      </c>
      <c r="V8" s="29">
        <f t="shared" si="2"/>
        <v>1.25</v>
      </c>
      <c r="W8" s="30">
        <f t="shared" si="3"/>
        <v>0.875</v>
      </c>
      <c r="X8" s="47">
        <f t="shared" si="4"/>
        <v>45.168388468280313</v>
      </c>
      <c r="Y8" s="26">
        <f t="shared" si="5"/>
        <v>34.553576297024449</v>
      </c>
      <c r="Z8" s="26">
        <f t="shared" si="6"/>
        <v>48.146566996500013</v>
      </c>
      <c r="AA8" s="28">
        <f t="shared" si="7"/>
        <v>33.848057154298708</v>
      </c>
    </row>
    <row r="9" spans="1:27" ht="15.75" thickBot="1" x14ac:dyDescent="0.3">
      <c r="A9" s="16">
        <v>6</v>
      </c>
      <c r="B9" s="17" t="s">
        <v>29</v>
      </c>
      <c r="C9" s="31" t="s">
        <v>8</v>
      </c>
      <c r="D9" s="31" t="s">
        <v>30</v>
      </c>
      <c r="E9" s="31">
        <v>400</v>
      </c>
      <c r="F9" s="31">
        <v>29</v>
      </c>
      <c r="G9" s="31">
        <f t="shared" si="0"/>
        <v>458</v>
      </c>
      <c r="H9" s="31" t="s">
        <v>10</v>
      </c>
      <c r="I9" s="31" t="s">
        <v>31</v>
      </c>
      <c r="J9" s="31">
        <v>322</v>
      </c>
      <c r="K9" s="31" t="s">
        <v>12</v>
      </c>
      <c r="L9" s="31" t="s">
        <v>13</v>
      </c>
      <c r="M9" s="31">
        <v>47</v>
      </c>
      <c r="N9" s="31" t="s">
        <v>14</v>
      </c>
      <c r="O9" s="32">
        <v>7.34</v>
      </c>
      <c r="P9" s="33">
        <v>617</v>
      </c>
      <c r="Q9" s="63">
        <v>60.61</v>
      </c>
      <c r="R9" s="35">
        <v>1</v>
      </c>
      <c r="S9" s="36">
        <v>0.7</v>
      </c>
      <c r="T9" s="36">
        <v>2</v>
      </c>
      <c r="U9" s="51">
        <f t="shared" si="1"/>
        <v>687</v>
      </c>
      <c r="V9" s="35">
        <f t="shared" si="2"/>
        <v>1.25</v>
      </c>
      <c r="W9" s="37">
        <f t="shared" si="3"/>
        <v>0.875</v>
      </c>
      <c r="X9" s="56">
        <f t="shared" si="4"/>
        <v>31.34412411889755</v>
      </c>
      <c r="Y9" s="32">
        <f t="shared" si="5"/>
        <v>24.590209006116968</v>
      </c>
      <c r="Z9" s="32">
        <f t="shared" si="6"/>
        <v>34.033012141900365</v>
      </c>
      <c r="AA9" s="34">
        <f t="shared" si="7"/>
        <v>24.107586065870585</v>
      </c>
    </row>
    <row r="10" spans="1:27" ht="19.5" thickBot="1" x14ac:dyDescent="0.3">
      <c r="A10" s="68" t="s">
        <v>36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19"/>
      <c r="S10" s="20"/>
      <c r="T10" s="20"/>
      <c r="U10" s="49"/>
      <c r="V10" s="19"/>
      <c r="W10" s="49"/>
      <c r="X10" s="19"/>
      <c r="Y10" s="20"/>
      <c r="Z10" s="20"/>
      <c r="AA10" s="49"/>
    </row>
    <row r="11" spans="1:27" x14ac:dyDescent="0.25">
      <c r="A11" s="7">
        <v>7</v>
      </c>
      <c r="B11" s="21" t="s">
        <v>37</v>
      </c>
      <c r="C11" s="38" t="s">
        <v>38</v>
      </c>
      <c r="D11" s="38" t="s">
        <v>39</v>
      </c>
      <c r="E11" s="38">
        <f>G11-(F11*2)</f>
        <v>803.64</v>
      </c>
      <c r="F11" s="38">
        <v>30.18</v>
      </c>
      <c r="G11" s="38">
        <v>864</v>
      </c>
      <c r="H11" s="38" t="s">
        <v>40</v>
      </c>
      <c r="I11" s="38" t="s">
        <v>41</v>
      </c>
      <c r="J11" s="38">
        <v>621</v>
      </c>
      <c r="K11" s="38" t="s">
        <v>42</v>
      </c>
      <c r="L11" s="38" t="s">
        <v>43</v>
      </c>
      <c r="M11" s="38">
        <v>150</v>
      </c>
      <c r="N11" s="38" t="s">
        <v>14</v>
      </c>
      <c r="O11" s="39">
        <v>7.34</v>
      </c>
      <c r="P11" s="40">
        <v>378.5</v>
      </c>
      <c r="Q11" s="63">
        <v>118.693</v>
      </c>
      <c r="R11" s="42">
        <v>1</v>
      </c>
      <c r="S11" s="43">
        <v>0.7</v>
      </c>
      <c r="T11" s="43">
        <v>2</v>
      </c>
      <c r="U11" s="52">
        <f t="shared" si="1"/>
        <v>1296</v>
      </c>
      <c r="V11" s="42">
        <f t="shared" si="2"/>
        <v>1.25</v>
      </c>
      <c r="W11" s="44">
        <f t="shared" si="3"/>
        <v>0.875</v>
      </c>
      <c r="X11" s="57">
        <f t="shared" si="4"/>
        <v>31.679528116020798</v>
      </c>
      <c r="Y11" s="39">
        <f>((O11*G11)/(2*(((Q11*R11)/W11)+(O11*S11))))+T11</f>
        <v>24.522511187101095</v>
      </c>
      <c r="Z11" s="39">
        <f t="shared" si="6"/>
        <v>33.956464738378742</v>
      </c>
      <c r="AA11" s="41">
        <f t="shared" si="7"/>
        <v>24.211332041578792</v>
      </c>
    </row>
    <row r="12" spans="1:27" x14ac:dyDescent="0.25">
      <c r="A12" s="8">
        <v>8</v>
      </c>
      <c r="B12" s="15" t="s">
        <v>45</v>
      </c>
      <c r="C12" s="25" t="s">
        <v>38</v>
      </c>
      <c r="D12" s="25" t="s">
        <v>44</v>
      </c>
      <c r="E12" s="25">
        <f t="shared" ref="E12:E28" si="8">G12-(F12*2)</f>
        <v>565.54</v>
      </c>
      <c r="F12" s="25">
        <v>22.23</v>
      </c>
      <c r="G12" s="25">
        <v>610</v>
      </c>
      <c r="H12" s="25" t="s">
        <v>40</v>
      </c>
      <c r="I12" s="25" t="s">
        <v>41</v>
      </c>
      <c r="J12" s="25">
        <v>322</v>
      </c>
      <c r="K12" s="25" t="s">
        <v>42</v>
      </c>
      <c r="L12" s="25" t="s">
        <v>43</v>
      </c>
      <c r="M12" s="25">
        <v>170</v>
      </c>
      <c r="N12" s="25" t="s">
        <v>14</v>
      </c>
      <c r="O12" s="26">
        <v>7.34</v>
      </c>
      <c r="P12" s="45">
        <v>378.5</v>
      </c>
      <c r="Q12" s="62">
        <v>118.693</v>
      </c>
      <c r="R12" s="29">
        <v>1</v>
      </c>
      <c r="S12" s="25">
        <v>0.7</v>
      </c>
      <c r="T12" s="25">
        <v>2</v>
      </c>
      <c r="U12" s="50">
        <f t="shared" si="1"/>
        <v>915</v>
      </c>
      <c r="V12" s="29">
        <f t="shared" si="2"/>
        <v>1.25</v>
      </c>
      <c r="W12" s="30">
        <f t="shared" si="3"/>
        <v>0.875</v>
      </c>
      <c r="X12" s="47">
        <f t="shared" si="4"/>
        <v>22.366333507838757</v>
      </c>
      <c r="Y12" s="26">
        <f>((O12*G12)/(2*(((Q12*R12)/W12)+(O12*S12))))+T12</f>
        <v>17.901309981633872</v>
      </c>
      <c r="Z12" s="26">
        <f t="shared" si="6"/>
        <v>24.53539315424722</v>
      </c>
      <c r="AA12" s="28">
        <f t="shared" si="7"/>
        <v>17.663218823932425</v>
      </c>
    </row>
    <row r="13" spans="1:27" ht="30" x14ac:dyDescent="0.25">
      <c r="A13" s="8">
        <v>9</v>
      </c>
      <c r="B13" s="22" t="s">
        <v>46</v>
      </c>
      <c r="C13" s="25" t="s">
        <v>47</v>
      </c>
      <c r="D13" s="25" t="s">
        <v>48</v>
      </c>
      <c r="E13" s="25">
        <f t="shared" si="8"/>
        <v>660.2</v>
      </c>
      <c r="F13" s="25">
        <v>25.4</v>
      </c>
      <c r="G13" s="25">
        <v>711</v>
      </c>
      <c r="H13" s="25" t="s">
        <v>40</v>
      </c>
      <c r="I13" s="25" t="s">
        <v>41</v>
      </c>
      <c r="J13" s="25">
        <v>429</v>
      </c>
      <c r="K13" s="25" t="s">
        <v>42</v>
      </c>
      <c r="L13" s="25" t="s">
        <v>43</v>
      </c>
      <c r="M13" s="25">
        <v>8</v>
      </c>
      <c r="N13" s="25" t="s">
        <v>14</v>
      </c>
      <c r="O13" s="26">
        <v>7.24</v>
      </c>
      <c r="P13" s="27">
        <v>378.5</v>
      </c>
      <c r="Q13" s="61">
        <v>156.58099999999999</v>
      </c>
      <c r="R13" s="29">
        <v>1</v>
      </c>
      <c r="S13" s="25">
        <v>0.7</v>
      </c>
      <c r="T13" s="25">
        <v>2</v>
      </c>
      <c r="U13" s="50">
        <f t="shared" si="1"/>
        <v>1066.5</v>
      </c>
      <c r="V13" s="29">
        <f t="shared" si="2"/>
        <v>1.25</v>
      </c>
      <c r="W13" s="30">
        <f t="shared" si="3"/>
        <v>0.875</v>
      </c>
      <c r="X13" s="47">
        <f t="shared" si="4"/>
        <v>19.748060350119083</v>
      </c>
      <c r="Y13" s="26">
        <f t="shared" ref="Y13:Y27" si="9">((O13*G13)/(2*(((Q13*R13)/W13)+(O13*S13))))+T13</f>
        <v>15.986805618092669</v>
      </c>
      <c r="Z13" s="26">
        <f t="shared" si="6"/>
        <v>21.533262709110527</v>
      </c>
      <c r="AA13" s="28">
        <f t="shared" si="7"/>
        <v>15.601284583383171</v>
      </c>
    </row>
    <row r="14" spans="1:27" x14ac:dyDescent="0.25">
      <c r="A14" s="8">
        <v>10</v>
      </c>
      <c r="B14" s="15" t="s">
        <v>49</v>
      </c>
      <c r="C14" s="25" t="s">
        <v>38</v>
      </c>
      <c r="D14" s="25" t="s">
        <v>48</v>
      </c>
      <c r="E14" s="25">
        <f t="shared" si="8"/>
        <v>660.2</v>
      </c>
      <c r="F14" s="25">
        <v>25.4</v>
      </c>
      <c r="G14" s="25">
        <v>711</v>
      </c>
      <c r="H14" s="25" t="s">
        <v>40</v>
      </c>
      <c r="I14" s="25" t="s">
        <v>41</v>
      </c>
      <c r="J14" s="25">
        <v>429</v>
      </c>
      <c r="K14" s="25" t="s">
        <v>42</v>
      </c>
      <c r="L14" s="25" t="s">
        <v>43</v>
      </c>
      <c r="M14" s="25">
        <v>11.5</v>
      </c>
      <c r="N14" s="25" t="s">
        <v>14</v>
      </c>
      <c r="O14" s="26">
        <v>7.24</v>
      </c>
      <c r="P14" s="27">
        <v>378.5</v>
      </c>
      <c r="Q14" s="62">
        <v>118.693</v>
      </c>
      <c r="R14" s="29">
        <v>1</v>
      </c>
      <c r="S14" s="25">
        <v>0.7</v>
      </c>
      <c r="T14" s="25">
        <v>2</v>
      </c>
      <c r="U14" s="50">
        <f t="shared" si="1"/>
        <v>1066.5</v>
      </c>
      <c r="V14" s="29">
        <f t="shared" si="2"/>
        <v>1.25</v>
      </c>
      <c r="W14" s="30">
        <f t="shared" si="3"/>
        <v>0.875</v>
      </c>
      <c r="X14" s="47">
        <f t="shared" si="4"/>
        <v>25.732435934350711</v>
      </c>
      <c r="Y14" s="26">
        <f t="shared" si="9"/>
        <v>20.290735213498202</v>
      </c>
      <c r="Z14" s="26">
        <f t="shared" si="6"/>
        <v>27.914440669782209</v>
      </c>
      <c r="AA14" s="28">
        <f t="shared" si="7"/>
        <v>20.013601044587624</v>
      </c>
    </row>
    <row r="15" spans="1:27" x14ac:dyDescent="0.25">
      <c r="A15" s="8">
        <v>11</v>
      </c>
      <c r="B15" s="15" t="s">
        <v>50</v>
      </c>
      <c r="C15" s="25" t="s">
        <v>51</v>
      </c>
      <c r="D15" s="25" t="s">
        <v>52</v>
      </c>
      <c r="E15" s="25">
        <f t="shared" si="8"/>
        <v>986</v>
      </c>
      <c r="F15" s="25">
        <v>15</v>
      </c>
      <c r="G15" s="25">
        <v>1016</v>
      </c>
      <c r="H15" s="25" t="s">
        <v>40</v>
      </c>
      <c r="I15" s="25" t="s">
        <v>41</v>
      </c>
      <c r="J15" s="25">
        <v>370</v>
      </c>
      <c r="K15" s="25" t="s">
        <v>42</v>
      </c>
      <c r="L15" s="25" t="s">
        <v>43</v>
      </c>
      <c r="M15" s="25">
        <v>13</v>
      </c>
      <c r="N15" s="25" t="s">
        <v>14</v>
      </c>
      <c r="O15" s="26">
        <v>0.9</v>
      </c>
      <c r="P15" s="27">
        <v>175</v>
      </c>
      <c r="Q15" s="61">
        <v>167.19900000000001</v>
      </c>
      <c r="R15" s="29">
        <v>1</v>
      </c>
      <c r="S15" s="25">
        <v>0.7</v>
      </c>
      <c r="T15" s="25">
        <v>2</v>
      </c>
      <c r="U15" s="50">
        <f t="shared" si="1"/>
        <v>1524</v>
      </c>
      <c r="V15" s="29">
        <f t="shared" si="2"/>
        <v>1.25</v>
      </c>
      <c r="W15" s="30">
        <f t="shared" si="3"/>
        <v>0.875</v>
      </c>
      <c r="X15" s="47">
        <f t="shared" si="4"/>
        <v>3.4020590940343416</v>
      </c>
      <c r="Y15" s="26">
        <f t="shared" si="9"/>
        <v>4.3847952536583401</v>
      </c>
      <c r="Z15" s="26">
        <f t="shared" si="6"/>
        <v>5.337348639440493</v>
      </c>
      <c r="AA15" s="28">
        <f t="shared" si="7"/>
        <v>4.3347273568505544</v>
      </c>
    </row>
    <row r="16" spans="1:27" x14ac:dyDescent="0.25">
      <c r="A16" s="8">
        <v>12</v>
      </c>
      <c r="B16" s="15" t="s">
        <v>53</v>
      </c>
      <c r="C16" s="25" t="s">
        <v>54</v>
      </c>
      <c r="D16" s="25" t="s">
        <v>55</v>
      </c>
      <c r="E16" s="25">
        <f t="shared" si="8"/>
        <v>193.7</v>
      </c>
      <c r="F16" s="25">
        <v>12.7</v>
      </c>
      <c r="G16" s="25">
        <v>219.1</v>
      </c>
      <c r="H16" s="25" t="s">
        <v>40</v>
      </c>
      <c r="I16" s="25" t="s">
        <v>41</v>
      </c>
      <c r="J16" s="25">
        <v>64.599999999999994</v>
      </c>
      <c r="K16" s="25" t="s">
        <v>42</v>
      </c>
      <c r="L16" s="25" t="s">
        <v>43</v>
      </c>
      <c r="M16" s="25">
        <v>77.5</v>
      </c>
      <c r="N16" s="25" t="s">
        <v>14</v>
      </c>
      <c r="O16" s="26">
        <v>10.1</v>
      </c>
      <c r="P16" s="27">
        <v>425</v>
      </c>
      <c r="Q16" s="61">
        <v>114.4537</v>
      </c>
      <c r="R16" s="29">
        <v>1</v>
      </c>
      <c r="S16" s="25">
        <v>0.7</v>
      </c>
      <c r="T16" s="25">
        <v>2</v>
      </c>
      <c r="U16" s="50">
        <f t="shared" si="1"/>
        <v>328.65</v>
      </c>
      <c r="V16" s="29">
        <f t="shared" si="2"/>
        <v>1.25</v>
      </c>
      <c r="W16" s="30">
        <f t="shared" si="3"/>
        <v>0.875</v>
      </c>
      <c r="X16" s="47">
        <f t="shared" si="4"/>
        <v>11.217903224236604</v>
      </c>
      <c r="Y16" s="26">
        <f t="shared" si="9"/>
        <v>10.025103831690911</v>
      </c>
      <c r="Z16" s="26">
        <f t="shared" si="6"/>
        <v>13.276986559581877</v>
      </c>
      <c r="AA16" s="28">
        <f t="shared" si="7"/>
        <v>9.8136648615482027</v>
      </c>
    </row>
    <row r="17" spans="1:27" x14ac:dyDescent="0.25">
      <c r="A17" s="8">
        <v>13</v>
      </c>
      <c r="B17" s="15" t="s">
        <v>56</v>
      </c>
      <c r="C17" s="25" t="s">
        <v>57</v>
      </c>
      <c r="D17" s="25" t="s">
        <v>58</v>
      </c>
      <c r="E17" s="25">
        <f t="shared" si="8"/>
        <v>295.35999999999996</v>
      </c>
      <c r="F17" s="25">
        <v>14.27</v>
      </c>
      <c r="G17" s="25">
        <v>323.89999999999998</v>
      </c>
      <c r="H17" s="25" t="s">
        <v>40</v>
      </c>
      <c r="I17" s="25" t="s">
        <v>41</v>
      </c>
      <c r="J17" s="25">
        <v>109</v>
      </c>
      <c r="K17" s="25" t="s">
        <v>42</v>
      </c>
      <c r="L17" s="25" t="s">
        <v>43</v>
      </c>
      <c r="M17" s="25">
        <v>83.5</v>
      </c>
      <c r="N17" s="25" t="s">
        <v>14</v>
      </c>
      <c r="O17" s="26">
        <v>7.34</v>
      </c>
      <c r="P17" s="27">
        <v>378.6</v>
      </c>
      <c r="Q17" s="61">
        <v>102.79040000000001</v>
      </c>
      <c r="R17" s="29">
        <v>1</v>
      </c>
      <c r="S17" s="25">
        <v>0.7</v>
      </c>
      <c r="T17" s="25">
        <v>2</v>
      </c>
      <c r="U17" s="50">
        <f t="shared" si="1"/>
        <v>485.84999999999997</v>
      </c>
      <c r="V17" s="29">
        <f t="shared" si="2"/>
        <v>1.25</v>
      </c>
      <c r="W17" s="30">
        <f t="shared" si="3"/>
        <v>0.875</v>
      </c>
      <c r="X17" s="47">
        <f t="shared" si="4"/>
        <v>13.605455491063783</v>
      </c>
      <c r="Y17" s="26">
        <f t="shared" si="9"/>
        <v>11.694856931672913</v>
      </c>
      <c r="Z17" s="26">
        <f t="shared" si="6"/>
        <v>15.72793711183461</v>
      </c>
      <c r="AA17" s="28">
        <f t="shared" si="7"/>
        <v>11.530884515878611</v>
      </c>
    </row>
    <row r="18" spans="1:27" x14ac:dyDescent="0.25">
      <c r="A18" s="8">
        <v>14</v>
      </c>
      <c r="B18" s="15" t="s">
        <v>59</v>
      </c>
      <c r="C18" s="25" t="s">
        <v>54</v>
      </c>
      <c r="D18" s="25" t="s">
        <v>60</v>
      </c>
      <c r="E18" s="25">
        <f t="shared" si="8"/>
        <v>338.12</v>
      </c>
      <c r="F18" s="25">
        <v>8.74</v>
      </c>
      <c r="G18" s="25">
        <v>355.6</v>
      </c>
      <c r="H18" s="25" t="s">
        <v>40</v>
      </c>
      <c r="I18" s="25" t="s">
        <v>41</v>
      </c>
      <c r="J18" s="25">
        <v>74.8</v>
      </c>
      <c r="K18" s="25" t="s">
        <v>42</v>
      </c>
      <c r="L18" s="25" t="s">
        <v>43</v>
      </c>
      <c r="M18" s="25">
        <v>103.5</v>
      </c>
      <c r="N18" s="25" t="s">
        <v>14</v>
      </c>
      <c r="O18" s="26">
        <v>2.71</v>
      </c>
      <c r="P18" s="27">
        <v>487.9</v>
      </c>
      <c r="Q18" s="61">
        <v>89.981999999999999</v>
      </c>
      <c r="R18" s="29">
        <v>1</v>
      </c>
      <c r="S18" s="25">
        <v>0.7</v>
      </c>
      <c r="T18" s="25">
        <v>2</v>
      </c>
      <c r="U18" s="50">
        <f t="shared" si="1"/>
        <v>533.40000000000009</v>
      </c>
      <c r="V18" s="29">
        <f t="shared" si="2"/>
        <v>1.25</v>
      </c>
      <c r="W18" s="30">
        <f t="shared" si="3"/>
        <v>0.87500000000000011</v>
      </c>
      <c r="X18" s="47">
        <f t="shared" si="4"/>
        <v>6.5216708670241701</v>
      </c>
      <c r="Y18" s="26">
        <f t="shared" si="9"/>
        <v>6.6006069823429527</v>
      </c>
      <c r="Z18" s="26">
        <f t="shared" si="6"/>
        <v>8.5133576685409817</v>
      </c>
      <c r="AA18" s="28">
        <f t="shared" si="7"/>
        <v>6.5437793787150023</v>
      </c>
    </row>
    <row r="19" spans="1:27" x14ac:dyDescent="0.25">
      <c r="A19" s="8">
        <v>15</v>
      </c>
      <c r="B19" s="15" t="s">
        <v>59</v>
      </c>
      <c r="C19" s="25" t="s">
        <v>57</v>
      </c>
      <c r="D19" s="25" t="s">
        <v>61</v>
      </c>
      <c r="E19" s="25">
        <f t="shared" si="8"/>
        <v>309.62</v>
      </c>
      <c r="F19" s="25">
        <v>7.14</v>
      </c>
      <c r="G19" s="25">
        <v>323.89999999999998</v>
      </c>
      <c r="H19" s="25" t="s">
        <v>40</v>
      </c>
      <c r="I19" s="25" t="s">
        <v>41</v>
      </c>
      <c r="J19" s="25">
        <v>55.8</v>
      </c>
      <c r="K19" s="25" t="s">
        <v>42</v>
      </c>
      <c r="L19" s="25" t="s">
        <v>43</v>
      </c>
      <c r="M19" s="25">
        <v>136</v>
      </c>
      <c r="N19" s="25" t="s">
        <v>14</v>
      </c>
      <c r="O19" s="26">
        <v>2.71</v>
      </c>
      <c r="P19" s="27">
        <v>322.8</v>
      </c>
      <c r="Q19" s="61">
        <v>117.901</v>
      </c>
      <c r="R19" s="29">
        <v>1</v>
      </c>
      <c r="S19" s="25">
        <v>0.7</v>
      </c>
      <c r="T19" s="25">
        <v>2</v>
      </c>
      <c r="U19" s="50">
        <f t="shared" si="1"/>
        <v>485.84999999999997</v>
      </c>
      <c r="V19" s="29">
        <f t="shared" si="2"/>
        <v>1.25</v>
      </c>
      <c r="W19" s="30">
        <f t="shared" si="3"/>
        <v>0.875</v>
      </c>
      <c r="X19" s="47">
        <f t="shared" si="4"/>
        <v>4.5613649449478162</v>
      </c>
      <c r="Y19" s="26">
        <f t="shared" si="9"/>
        <v>5.2119532204828705</v>
      </c>
      <c r="Z19" s="26">
        <f t="shared" si="6"/>
        <v>6.5445952102391454</v>
      </c>
      <c r="AA19" s="28">
        <f t="shared" si="7"/>
        <v>5.1729405440114693</v>
      </c>
    </row>
    <row r="20" spans="1:27" x14ac:dyDescent="0.25">
      <c r="A20" s="8">
        <v>16</v>
      </c>
      <c r="B20" s="15" t="s">
        <v>62</v>
      </c>
      <c r="C20" s="25" t="s">
        <v>38</v>
      </c>
      <c r="D20" s="25" t="s">
        <v>63</v>
      </c>
      <c r="E20" s="25">
        <f t="shared" si="8"/>
        <v>644.16</v>
      </c>
      <c r="F20" s="25">
        <v>7.92</v>
      </c>
      <c r="G20" s="25">
        <v>660</v>
      </c>
      <c r="H20" s="25" t="s">
        <v>40</v>
      </c>
      <c r="I20" s="25" t="s">
        <v>41</v>
      </c>
      <c r="J20" s="25">
        <v>127.4</v>
      </c>
      <c r="K20" s="25" t="s">
        <v>42</v>
      </c>
      <c r="L20" s="25" t="s">
        <v>43</v>
      </c>
      <c r="M20" s="25" t="s">
        <v>64</v>
      </c>
      <c r="N20" s="25" t="s">
        <v>14</v>
      </c>
      <c r="O20" s="26">
        <v>1.1000000000000001</v>
      </c>
      <c r="P20" s="27">
        <v>362.4</v>
      </c>
      <c r="Q20" s="62">
        <v>126.2743</v>
      </c>
      <c r="R20" s="29">
        <v>1</v>
      </c>
      <c r="S20" s="25">
        <v>0.7</v>
      </c>
      <c r="T20" s="25">
        <v>2</v>
      </c>
      <c r="U20" s="50">
        <f t="shared" si="1"/>
        <v>990</v>
      </c>
      <c r="V20" s="29">
        <f t="shared" si="2"/>
        <v>1.25</v>
      </c>
      <c r="W20" s="30">
        <f t="shared" si="3"/>
        <v>0.875</v>
      </c>
      <c r="X20" s="47">
        <f t="shared" si="4"/>
        <v>3.5661852545804362</v>
      </c>
      <c r="Y20" s="26">
        <f t="shared" si="9"/>
        <v>4.5020077110282513</v>
      </c>
      <c r="Z20" s="26">
        <f t="shared" si="6"/>
        <v>5.540470579635759</v>
      </c>
      <c r="AA20" s="28">
        <f t="shared" si="7"/>
        <v>4.4758950530437804</v>
      </c>
    </row>
    <row r="21" spans="1:27" x14ac:dyDescent="0.25">
      <c r="A21" s="8">
        <v>17</v>
      </c>
      <c r="B21" s="15" t="s">
        <v>62</v>
      </c>
      <c r="C21" s="25" t="s">
        <v>38</v>
      </c>
      <c r="D21" s="25" t="s">
        <v>65</v>
      </c>
      <c r="E21" s="25">
        <f t="shared" si="8"/>
        <v>444.3</v>
      </c>
      <c r="F21" s="25">
        <v>6.35</v>
      </c>
      <c r="G21" s="25">
        <v>457</v>
      </c>
      <c r="H21" s="25" t="s">
        <v>40</v>
      </c>
      <c r="I21" s="25" t="s">
        <v>41</v>
      </c>
      <c r="J21" s="25">
        <v>70.599999999999994</v>
      </c>
      <c r="K21" s="25" t="s">
        <v>42</v>
      </c>
      <c r="L21" s="25" t="s">
        <v>43</v>
      </c>
      <c r="M21" s="25" t="s">
        <v>66</v>
      </c>
      <c r="N21" s="25" t="s">
        <v>14</v>
      </c>
      <c r="O21" s="26">
        <v>1.1000000000000001</v>
      </c>
      <c r="P21" s="27">
        <v>362.4</v>
      </c>
      <c r="Q21" s="62">
        <v>126.2743</v>
      </c>
      <c r="R21" s="29">
        <v>1</v>
      </c>
      <c r="S21" s="25">
        <v>0.7</v>
      </c>
      <c r="T21" s="25">
        <v>2</v>
      </c>
      <c r="U21" s="50">
        <f t="shared" si="1"/>
        <v>685.5</v>
      </c>
      <c r="V21" s="29">
        <f t="shared" si="2"/>
        <v>1.25</v>
      </c>
      <c r="W21" s="30">
        <f t="shared" si="3"/>
        <v>0.875</v>
      </c>
      <c r="X21" s="47">
        <f t="shared" si="4"/>
        <v>2.4693131232473626</v>
      </c>
      <c r="Y21" s="26">
        <f t="shared" si="9"/>
        <v>3.7324507938483498</v>
      </c>
      <c r="Z21" s="26">
        <f t="shared" si="6"/>
        <v>4.4487672192833738</v>
      </c>
      <c r="AA21" s="28">
        <f t="shared" si="7"/>
        <v>3.7124533329417533</v>
      </c>
    </row>
    <row r="22" spans="1:27" x14ac:dyDescent="0.25">
      <c r="A22" s="8">
        <v>18</v>
      </c>
      <c r="B22" s="15" t="s">
        <v>67</v>
      </c>
      <c r="C22" s="25" t="s">
        <v>68</v>
      </c>
      <c r="D22" s="25" t="s">
        <v>69</v>
      </c>
      <c r="E22" s="25">
        <f t="shared" si="8"/>
        <v>398</v>
      </c>
      <c r="F22" s="25">
        <v>55</v>
      </c>
      <c r="G22" s="25">
        <v>508</v>
      </c>
      <c r="H22" s="25" t="s">
        <v>70</v>
      </c>
      <c r="I22" s="25" t="s">
        <v>71</v>
      </c>
      <c r="J22" s="25">
        <v>614</v>
      </c>
      <c r="K22" s="25" t="s">
        <v>42</v>
      </c>
      <c r="L22" s="25" t="s">
        <v>43</v>
      </c>
      <c r="M22" s="25" t="s">
        <v>72</v>
      </c>
      <c r="N22" s="25" t="s">
        <v>73</v>
      </c>
      <c r="O22" s="26">
        <v>39.83</v>
      </c>
      <c r="P22" s="27">
        <v>307.10000000000002</v>
      </c>
      <c r="Q22" s="62">
        <v>203.3</v>
      </c>
      <c r="R22" s="29">
        <v>1</v>
      </c>
      <c r="S22" s="25">
        <v>0.7</v>
      </c>
      <c r="T22" s="25">
        <v>2</v>
      </c>
      <c r="U22" s="50">
        <f t="shared" si="1"/>
        <v>762</v>
      </c>
      <c r="V22" s="29">
        <f t="shared" si="2"/>
        <v>1.25</v>
      </c>
      <c r="W22" s="30">
        <f t="shared" si="3"/>
        <v>0.875</v>
      </c>
      <c r="X22" s="47">
        <f t="shared" si="4"/>
        <v>53.100813033733807</v>
      </c>
      <c r="Y22" s="26">
        <f t="shared" si="9"/>
        <v>40.877373162776884</v>
      </c>
      <c r="Z22" s="26">
        <f t="shared" si="6"/>
        <v>55.127459503221822</v>
      </c>
      <c r="AA22" s="28">
        <f t="shared" si="7"/>
        <v>38.325104990610967</v>
      </c>
    </row>
    <row r="23" spans="1:27" x14ac:dyDescent="0.25">
      <c r="A23" s="8">
        <v>19</v>
      </c>
      <c r="B23" s="15" t="s">
        <v>74</v>
      </c>
      <c r="C23" s="25" t="s">
        <v>68</v>
      </c>
      <c r="D23" s="25" t="s">
        <v>75</v>
      </c>
      <c r="E23" s="25">
        <f t="shared" si="8"/>
        <v>275.60000000000002</v>
      </c>
      <c r="F23" s="25">
        <v>40</v>
      </c>
      <c r="G23" s="25">
        <v>355.6</v>
      </c>
      <c r="H23" s="25" t="s">
        <v>70</v>
      </c>
      <c r="I23" s="25" t="s">
        <v>71</v>
      </c>
      <c r="J23" s="25">
        <v>311</v>
      </c>
      <c r="K23" s="25" t="s">
        <v>42</v>
      </c>
      <c r="L23" s="25" t="s">
        <v>43</v>
      </c>
      <c r="M23" s="25" t="s">
        <v>76</v>
      </c>
      <c r="N23" s="25" t="s">
        <v>93</v>
      </c>
      <c r="O23" s="26">
        <v>39.83</v>
      </c>
      <c r="P23" s="27">
        <v>307.10000000000002</v>
      </c>
      <c r="Q23" s="62">
        <v>203.3</v>
      </c>
      <c r="R23" s="29">
        <v>1</v>
      </c>
      <c r="S23" s="25">
        <v>0.7</v>
      </c>
      <c r="T23" s="25">
        <v>2</v>
      </c>
      <c r="U23" s="50">
        <f t="shared" si="1"/>
        <v>533.40000000000009</v>
      </c>
      <c r="V23" s="29">
        <f t="shared" si="2"/>
        <v>1.25</v>
      </c>
      <c r="W23" s="30">
        <f t="shared" si="3"/>
        <v>0.87500000000000011</v>
      </c>
      <c r="X23" s="47">
        <f t="shared" si="4"/>
        <v>37.170569123613667</v>
      </c>
      <c r="Y23" s="26">
        <f t="shared" si="9"/>
        <v>29.214161213943822</v>
      </c>
      <c r="Z23" s="26">
        <f t="shared" si="6"/>
        <v>38.951337505225915</v>
      </c>
      <c r="AA23" s="28">
        <f t="shared" si="7"/>
        <v>27.264923769589121</v>
      </c>
    </row>
    <row r="24" spans="1:27" x14ac:dyDescent="0.25">
      <c r="A24" s="8">
        <v>20</v>
      </c>
      <c r="B24" s="15" t="s">
        <v>77</v>
      </c>
      <c r="C24" s="25" t="s">
        <v>68</v>
      </c>
      <c r="D24" s="25" t="s">
        <v>78</v>
      </c>
      <c r="E24" s="25">
        <f t="shared" si="8"/>
        <v>213</v>
      </c>
      <c r="F24" s="25">
        <v>30</v>
      </c>
      <c r="G24" s="25">
        <v>273</v>
      </c>
      <c r="H24" s="25" t="s">
        <v>79</v>
      </c>
      <c r="I24" s="25" t="s">
        <v>80</v>
      </c>
      <c r="J24" s="25">
        <v>180</v>
      </c>
      <c r="K24" s="25" t="s">
        <v>42</v>
      </c>
      <c r="L24" s="25" t="s">
        <v>43</v>
      </c>
      <c r="M24" s="25" t="s">
        <v>81</v>
      </c>
      <c r="N24" s="25" t="s">
        <v>94</v>
      </c>
      <c r="O24" s="26">
        <v>39.83</v>
      </c>
      <c r="P24" s="27">
        <v>307.10000000000002</v>
      </c>
      <c r="Q24" s="62">
        <v>203.3</v>
      </c>
      <c r="R24" s="29">
        <v>1</v>
      </c>
      <c r="S24" s="25">
        <v>0.7</v>
      </c>
      <c r="T24" s="25">
        <v>2</v>
      </c>
      <c r="U24" s="50">
        <f t="shared" si="1"/>
        <v>409.5</v>
      </c>
      <c r="V24" s="29">
        <f t="shared" si="2"/>
        <v>1.25</v>
      </c>
      <c r="W24" s="30">
        <f t="shared" si="3"/>
        <v>0.875</v>
      </c>
      <c r="X24" s="47">
        <f t="shared" si="4"/>
        <v>28.536460547656162</v>
      </c>
      <c r="Y24" s="26">
        <f t="shared" si="9"/>
        <v>22.892761561886005</v>
      </c>
      <c r="Z24" s="26">
        <f t="shared" si="6"/>
        <v>30.678255502982914</v>
      </c>
      <c r="AA24" s="28">
        <f t="shared" si="7"/>
        <v>21.608327818314869</v>
      </c>
    </row>
    <row r="25" spans="1:27" x14ac:dyDescent="0.25">
      <c r="A25" s="8">
        <v>21</v>
      </c>
      <c r="B25" s="15" t="s">
        <v>82</v>
      </c>
      <c r="C25" s="25" t="s">
        <v>68</v>
      </c>
      <c r="D25" s="25" t="s">
        <v>75</v>
      </c>
      <c r="E25" s="25">
        <f t="shared" si="8"/>
        <v>275.60000000000002</v>
      </c>
      <c r="F25" s="25">
        <v>40</v>
      </c>
      <c r="G25" s="25">
        <v>355.6</v>
      </c>
      <c r="H25" s="25" t="s">
        <v>70</v>
      </c>
      <c r="I25" s="25" t="s">
        <v>71</v>
      </c>
      <c r="J25" s="25">
        <v>311</v>
      </c>
      <c r="K25" s="25" t="s">
        <v>42</v>
      </c>
      <c r="L25" s="25" t="s">
        <v>43</v>
      </c>
      <c r="M25" s="25" t="s">
        <v>83</v>
      </c>
      <c r="N25" s="25" t="s">
        <v>95</v>
      </c>
      <c r="O25" s="26">
        <v>39.83</v>
      </c>
      <c r="P25" s="27">
        <v>307.10000000000002</v>
      </c>
      <c r="Q25" s="62">
        <v>203.3</v>
      </c>
      <c r="R25" s="29">
        <v>1</v>
      </c>
      <c r="S25" s="25">
        <v>0.7</v>
      </c>
      <c r="T25" s="25">
        <v>2</v>
      </c>
      <c r="U25" s="50">
        <f t="shared" si="1"/>
        <v>533.40000000000009</v>
      </c>
      <c r="V25" s="29">
        <f t="shared" si="2"/>
        <v>1.25</v>
      </c>
      <c r="W25" s="30">
        <f t="shared" si="3"/>
        <v>0.87500000000000011</v>
      </c>
      <c r="X25" s="47">
        <f t="shared" si="4"/>
        <v>37.170569123613667</v>
      </c>
      <c r="Y25" s="26">
        <f t="shared" si="9"/>
        <v>29.214161213943822</v>
      </c>
      <c r="Z25" s="26">
        <f t="shared" si="6"/>
        <v>38.951337505225915</v>
      </c>
      <c r="AA25" s="28">
        <f t="shared" si="7"/>
        <v>27.264923769589121</v>
      </c>
    </row>
    <row r="26" spans="1:27" ht="30" x14ac:dyDescent="0.25">
      <c r="A26" s="8">
        <v>22</v>
      </c>
      <c r="B26" s="22" t="s">
        <v>84</v>
      </c>
      <c r="C26" s="25" t="s">
        <v>68</v>
      </c>
      <c r="D26" s="25" t="s">
        <v>85</v>
      </c>
      <c r="E26" s="25">
        <f t="shared" si="8"/>
        <v>265.60000000000002</v>
      </c>
      <c r="F26" s="25">
        <v>45</v>
      </c>
      <c r="G26" s="25">
        <v>355.6</v>
      </c>
      <c r="H26" s="25" t="s">
        <v>70</v>
      </c>
      <c r="I26" s="25" t="s">
        <v>71</v>
      </c>
      <c r="J26" s="25">
        <v>345</v>
      </c>
      <c r="K26" s="25" t="s">
        <v>42</v>
      </c>
      <c r="L26" s="25" t="s">
        <v>43</v>
      </c>
      <c r="M26" s="25" t="s">
        <v>86</v>
      </c>
      <c r="N26" s="25" t="s">
        <v>96</v>
      </c>
      <c r="O26" s="26">
        <v>39.83</v>
      </c>
      <c r="P26" s="27">
        <v>307.10000000000002</v>
      </c>
      <c r="Q26" s="62">
        <v>203.3</v>
      </c>
      <c r="R26" s="29">
        <v>1</v>
      </c>
      <c r="S26" s="25">
        <v>0.7</v>
      </c>
      <c r="T26" s="25">
        <v>2</v>
      </c>
      <c r="U26" s="50">
        <f t="shared" si="1"/>
        <v>533.40000000000009</v>
      </c>
      <c r="V26" s="29">
        <f t="shared" si="2"/>
        <v>1.25</v>
      </c>
      <c r="W26" s="30">
        <f t="shared" si="3"/>
        <v>0.87500000000000011</v>
      </c>
      <c r="X26" s="47">
        <f t="shared" si="4"/>
        <v>37.170569123613667</v>
      </c>
      <c r="Y26" s="26">
        <f t="shared" si="9"/>
        <v>29.214161213943822</v>
      </c>
      <c r="Z26" s="26">
        <f t="shared" si="6"/>
        <v>37.629758910618406</v>
      </c>
      <c r="AA26" s="28">
        <f t="shared" si="7"/>
        <v>26.361314192708246</v>
      </c>
    </row>
    <row r="27" spans="1:27" x14ac:dyDescent="0.25">
      <c r="A27" s="8">
        <v>23</v>
      </c>
      <c r="B27" s="15" t="s">
        <v>87</v>
      </c>
      <c r="C27" s="25" t="s">
        <v>68</v>
      </c>
      <c r="D27" s="25" t="s">
        <v>88</v>
      </c>
      <c r="E27" s="25">
        <f t="shared" si="8"/>
        <v>251.89999999999998</v>
      </c>
      <c r="F27" s="25">
        <v>36</v>
      </c>
      <c r="G27" s="25">
        <v>323.89999999999998</v>
      </c>
      <c r="H27" s="25" t="s">
        <v>70</v>
      </c>
      <c r="I27" s="25" t="s">
        <v>71</v>
      </c>
      <c r="J27" s="25">
        <v>256</v>
      </c>
      <c r="K27" s="25" t="s">
        <v>42</v>
      </c>
      <c r="L27" s="25" t="s">
        <v>43</v>
      </c>
      <c r="M27" s="25" t="s">
        <v>89</v>
      </c>
      <c r="N27" s="25" t="s">
        <v>97</v>
      </c>
      <c r="O27" s="26">
        <v>39.83</v>
      </c>
      <c r="P27" s="27">
        <v>307.10000000000002</v>
      </c>
      <c r="Q27" s="62">
        <v>203.3</v>
      </c>
      <c r="R27" s="29">
        <v>1</v>
      </c>
      <c r="S27" s="25">
        <v>0.7</v>
      </c>
      <c r="T27" s="25">
        <v>2</v>
      </c>
      <c r="U27" s="50">
        <f t="shared" si="1"/>
        <v>485.84999999999997</v>
      </c>
      <c r="V27" s="29">
        <f t="shared" si="2"/>
        <v>1.25</v>
      </c>
      <c r="W27" s="30">
        <f t="shared" si="3"/>
        <v>0.875</v>
      </c>
      <c r="X27" s="47">
        <f t="shared" si="4"/>
        <v>33.85699476698106</v>
      </c>
      <c r="Y27" s="26">
        <f t="shared" si="9"/>
        <v>26.788151904376832</v>
      </c>
      <c r="Z27" s="26">
        <f t="shared" si="6"/>
        <v>35.819196236006114</v>
      </c>
      <c r="AA27" s="28">
        <f t="shared" si="7"/>
        <v>25.12336907238145</v>
      </c>
    </row>
    <row r="28" spans="1:27" ht="15.75" thickBot="1" x14ac:dyDescent="0.3">
      <c r="A28" s="9">
        <v>24</v>
      </c>
      <c r="B28" s="18" t="s">
        <v>90</v>
      </c>
      <c r="C28" s="36" t="s">
        <v>68</v>
      </c>
      <c r="D28" s="36" t="s">
        <v>91</v>
      </c>
      <c r="E28" s="36">
        <f t="shared" si="8"/>
        <v>163.1</v>
      </c>
      <c r="F28" s="36">
        <v>28</v>
      </c>
      <c r="G28" s="36">
        <v>219.1</v>
      </c>
      <c r="H28" s="36" t="s">
        <v>79</v>
      </c>
      <c r="I28" s="36" t="s">
        <v>41</v>
      </c>
      <c r="J28" s="36">
        <v>132</v>
      </c>
      <c r="K28" s="36" t="s">
        <v>42</v>
      </c>
      <c r="L28" s="36" t="s">
        <v>43</v>
      </c>
      <c r="M28" s="36" t="s">
        <v>92</v>
      </c>
      <c r="N28" s="36" t="s">
        <v>98</v>
      </c>
      <c r="O28" s="23">
        <v>42.88</v>
      </c>
      <c r="P28" s="24">
        <v>184</v>
      </c>
      <c r="Q28" s="64">
        <v>203.3</v>
      </c>
      <c r="R28" s="35">
        <v>1</v>
      </c>
      <c r="S28" s="36">
        <v>0.7</v>
      </c>
      <c r="T28" s="36">
        <v>2</v>
      </c>
      <c r="U28" s="51">
        <f t="shared" si="1"/>
        <v>328.65</v>
      </c>
      <c r="V28" s="35">
        <f t="shared" si="2"/>
        <v>1.25</v>
      </c>
      <c r="W28" s="37">
        <f t="shared" si="3"/>
        <v>0.875</v>
      </c>
      <c r="X28" s="48">
        <f t="shared" si="4"/>
        <v>24.382858566564238</v>
      </c>
      <c r="Y28" s="23">
        <f>((O28*G28)/(2*(((Q28*R28)/W28)+(O28*S28))))+T28</f>
        <v>19.904880556184764</v>
      </c>
      <c r="Z28" s="23">
        <f t="shared" si="6"/>
        <v>25.919880354662965</v>
      </c>
      <c r="AA28" s="46">
        <f t="shared" si="7"/>
        <v>18.323321738768197</v>
      </c>
    </row>
    <row r="29" spans="1:27" ht="29.25" customHeight="1" x14ac:dyDescent="0.25">
      <c r="B29" s="61"/>
      <c r="C29" s="14" t="s">
        <v>116</v>
      </c>
    </row>
    <row r="30" spans="1:27" ht="30.75" customHeight="1" x14ac:dyDescent="0.25">
      <c r="B30" s="62"/>
      <c r="C30" s="14" t="s">
        <v>115</v>
      </c>
    </row>
    <row r="31" spans="1:27" x14ac:dyDescent="0.25">
      <c r="K31" s="12"/>
      <c r="L31" s="12"/>
    </row>
    <row r="32" spans="1:27" x14ac:dyDescent="0.25">
      <c r="K32" s="12"/>
      <c r="L32" s="12"/>
    </row>
    <row r="33" spans="11:12" x14ac:dyDescent="0.25">
      <c r="K33" s="12"/>
      <c r="L33" s="12"/>
    </row>
    <row r="34" spans="11:12" x14ac:dyDescent="0.25">
      <c r="K34" s="12"/>
      <c r="L34" s="12"/>
    </row>
    <row r="35" spans="11:12" x14ac:dyDescent="0.25">
      <c r="K35" s="12"/>
      <c r="L35" s="12"/>
    </row>
    <row r="36" spans="11:12" x14ac:dyDescent="0.25">
      <c r="K36" s="12"/>
      <c r="L36" s="12"/>
    </row>
    <row r="37" spans="11:12" x14ac:dyDescent="0.25">
      <c r="K37" s="12"/>
      <c r="L37" s="12"/>
    </row>
    <row r="38" spans="11:12" x14ac:dyDescent="0.25">
      <c r="K38" s="12"/>
      <c r="L38" s="12"/>
    </row>
    <row r="39" spans="11:12" x14ac:dyDescent="0.25">
      <c r="K39" s="12"/>
      <c r="L39" s="12"/>
    </row>
    <row r="40" spans="11:12" x14ac:dyDescent="0.25">
      <c r="K40" s="12"/>
      <c r="L40" s="12"/>
    </row>
    <row r="41" spans="11:12" x14ac:dyDescent="0.25">
      <c r="K41" s="12"/>
      <c r="L41" s="12"/>
    </row>
    <row r="42" spans="11:12" x14ac:dyDescent="0.25">
      <c r="K42" s="12"/>
      <c r="L42" s="12"/>
    </row>
    <row r="43" spans="11:12" x14ac:dyDescent="0.25">
      <c r="K43" s="12"/>
      <c r="L43" s="12"/>
    </row>
    <row r="44" spans="11:12" x14ac:dyDescent="0.25">
      <c r="K44" s="12"/>
      <c r="L44" s="12"/>
    </row>
  </sheetData>
  <mergeCells count="5">
    <mergeCell ref="X3:Y3"/>
    <mergeCell ref="Z3:AA3"/>
    <mergeCell ref="A10:Q10"/>
    <mergeCell ref="A2:Q2"/>
    <mergeCell ref="R2:U2"/>
  </mergeCell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="70" zoomScaleNormal="70" workbookViewId="0">
      <selection activeCell="G29" sqref="G29"/>
    </sheetView>
  </sheetViews>
  <sheetFormatPr defaultRowHeight="15" x14ac:dyDescent="0.25"/>
  <cols>
    <col min="1" max="1" width="6" style="14" customWidth="1"/>
    <col min="2" max="2" width="31.42578125" style="14" customWidth="1"/>
    <col min="3" max="3" width="17.42578125" style="14" bestFit="1" customWidth="1"/>
    <col min="4" max="4" width="19.85546875" style="14" bestFit="1" customWidth="1"/>
    <col min="5" max="5" width="6.140625" style="14" customWidth="1"/>
    <col min="6" max="6" width="6.140625" style="14" bestFit="1" customWidth="1"/>
    <col min="7" max="7" width="7.85546875" style="14" customWidth="1"/>
    <col min="8" max="8" width="14.42578125" style="14" hidden="1" customWidth="1"/>
    <col min="9" max="9" width="13.85546875" style="14" hidden="1" customWidth="1"/>
    <col min="10" max="10" width="8.28515625" style="14" hidden="1" customWidth="1"/>
    <col min="11" max="11" width="7.28515625" style="14" hidden="1" customWidth="1"/>
    <col min="12" max="12" width="9.42578125" style="14" hidden="1" customWidth="1"/>
    <col min="13" max="13" width="10.28515625" style="14" hidden="1" customWidth="1"/>
    <col min="14" max="14" width="10.140625" style="14" hidden="1" customWidth="1"/>
    <col min="15" max="15" width="11.28515625" style="14" customWidth="1"/>
    <col min="16" max="16" width="12.7109375" style="14" customWidth="1"/>
    <col min="17" max="17" width="9.7109375" style="14" customWidth="1"/>
    <col min="18" max="18" width="13.5703125" style="14" customWidth="1"/>
    <col min="19" max="19" width="11.42578125" style="14" customWidth="1"/>
    <col min="20" max="20" width="11.5703125" style="14" customWidth="1"/>
    <col min="21" max="21" width="9.140625" style="14"/>
    <col min="22" max="23" width="15.7109375" style="14" customWidth="1"/>
    <col min="24" max="27" width="15.7109375" style="12" customWidth="1"/>
    <col min="28" max="16384" width="9.140625" style="14"/>
  </cols>
  <sheetData>
    <row r="1" spans="1:27" ht="15.75" thickBot="1" x14ac:dyDescent="0.3"/>
    <row r="2" spans="1:27" s="12" customFormat="1" ht="30.75" thickBot="1" x14ac:dyDescent="0.3">
      <c r="A2" s="68" t="str">
        <f>+'Intrados-Extrados'!A10:Q10</f>
        <v>Table 1.2 Summary Table of CR pipe, BFW pipe, LP Bypass Outlet Pipes, No.1 extraction steam pipe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  <c r="R2" s="71" t="s">
        <v>108</v>
      </c>
      <c r="S2" s="72"/>
      <c r="T2" s="72"/>
      <c r="U2" s="73"/>
      <c r="V2" s="10" t="s">
        <v>106</v>
      </c>
      <c r="W2" s="11" t="s">
        <v>107</v>
      </c>
      <c r="X2" s="53" t="s">
        <v>111</v>
      </c>
      <c r="Y2" s="54" t="s">
        <v>109</v>
      </c>
      <c r="Z2" s="54" t="s">
        <v>110</v>
      </c>
      <c r="AA2" s="55" t="s">
        <v>109</v>
      </c>
    </row>
    <row r="3" spans="1:27" ht="63" customHeight="1" x14ac:dyDescent="0.25">
      <c r="A3" s="1" t="s">
        <v>0</v>
      </c>
      <c r="B3" s="2" t="s">
        <v>1</v>
      </c>
      <c r="C3" s="2" t="s">
        <v>2</v>
      </c>
      <c r="D3" s="3" t="s">
        <v>3</v>
      </c>
      <c r="E3" s="3" t="s">
        <v>104</v>
      </c>
      <c r="F3" s="4" t="s">
        <v>105</v>
      </c>
      <c r="G3" s="4" t="s">
        <v>103</v>
      </c>
      <c r="H3" s="3" t="s">
        <v>32</v>
      </c>
      <c r="I3" s="3" t="s">
        <v>33</v>
      </c>
      <c r="J3" s="3" t="s">
        <v>99</v>
      </c>
      <c r="K3" s="2" t="s">
        <v>4</v>
      </c>
      <c r="L3" s="3" t="s">
        <v>5</v>
      </c>
      <c r="M3" s="3" t="s">
        <v>34</v>
      </c>
      <c r="N3" s="3" t="s">
        <v>6</v>
      </c>
      <c r="O3" s="3" t="s">
        <v>100</v>
      </c>
      <c r="P3" s="3" t="s">
        <v>101</v>
      </c>
      <c r="Q3" s="5" t="s">
        <v>102</v>
      </c>
      <c r="R3" s="58" t="s">
        <v>112</v>
      </c>
      <c r="S3" s="59" t="s">
        <v>114</v>
      </c>
      <c r="T3" s="59" t="s">
        <v>113</v>
      </c>
      <c r="U3" s="60" t="s">
        <v>117</v>
      </c>
      <c r="V3" s="6"/>
      <c r="W3" s="13"/>
      <c r="X3" s="65"/>
      <c r="Y3" s="66"/>
      <c r="Z3" s="66"/>
      <c r="AA3" s="67"/>
    </row>
    <row r="4" spans="1:27" x14ac:dyDescent="0.25">
      <c r="A4" s="8">
        <v>1</v>
      </c>
      <c r="B4" s="15" t="s">
        <v>7</v>
      </c>
      <c r="C4" s="25" t="s">
        <v>8</v>
      </c>
      <c r="D4" s="25" t="s">
        <v>9</v>
      </c>
      <c r="E4" s="25">
        <v>311</v>
      </c>
      <c r="F4" s="25">
        <v>88</v>
      </c>
      <c r="G4" s="25">
        <f>E4+(F4*2)</f>
        <v>487</v>
      </c>
      <c r="H4" s="25" t="s">
        <v>10</v>
      </c>
      <c r="I4" s="25" t="s">
        <v>11</v>
      </c>
      <c r="J4" s="25">
        <v>891</v>
      </c>
      <c r="K4" s="25" t="s">
        <v>12</v>
      </c>
      <c r="L4" s="25" t="s">
        <v>13</v>
      </c>
      <c r="M4" s="25">
        <v>605</v>
      </c>
      <c r="N4" s="25" t="s">
        <v>14</v>
      </c>
      <c r="O4" s="26">
        <v>31.34</v>
      </c>
      <c r="P4" s="27">
        <v>608.1</v>
      </c>
      <c r="Q4" s="61">
        <v>70.36</v>
      </c>
      <c r="R4" s="29">
        <v>1</v>
      </c>
      <c r="S4" s="25">
        <v>0.7</v>
      </c>
      <c r="T4" s="25">
        <v>0</v>
      </c>
      <c r="U4" s="50">
        <f>G4*1.5</f>
        <v>730.5</v>
      </c>
      <c r="V4" s="29">
        <f>(4*(U4/G4)-1)/(4*(U4/G4)-2)</f>
        <v>1.25</v>
      </c>
      <c r="W4" s="30">
        <f>(4*(U4/G4)+1)/(4*(U4/G4)+2)</f>
        <v>0.875</v>
      </c>
      <c r="X4" s="47">
        <f>((O4*G4)/(2*(((Q4*R4)/V4)+(O4*S4))))</f>
        <v>97.554393679850691</v>
      </c>
      <c r="Y4" s="26">
        <f>((O4*G4)/(2*(((Q4*R4)/W4)+(O4*S4))))+T4</f>
        <v>74.561139290330317</v>
      </c>
      <c r="Z4" s="26">
        <f>((O4*E4)+((2*Q4*R4*T4)/V4)+(2*S4*O4*T4))/(2*((Q4*R4/V4)+(O4*S4)-O4))</f>
        <v>103.94083521733567</v>
      </c>
      <c r="AA4" s="28">
        <f>((O4*E4)+((2*Q4*R4*T4)/W4)+(2*S4*O4*T4))/(2*((Q4*R4/W4)+(O4*S4)-O4))</f>
        <v>68.629900254694547</v>
      </c>
    </row>
    <row r="5" spans="1:27" x14ac:dyDescent="0.25">
      <c r="A5" s="8">
        <v>2</v>
      </c>
      <c r="B5" s="15" t="s">
        <v>15</v>
      </c>
      <c r="C5" s="25" t="s">
        <v>8</v>
      </c>
      <c r="D5" s="25" t="s">
        <v>16</v>
      </c>
      <c r="E5" s="25">
        <v>235</v>
      </c>
      <c r="F5" s="25">
        <v>88</v>
      </c>
      <c r="G5" s="25">
        <f t="shared" ref="G5:G9" si="0">E5+(F5*2)</f>
        <v>411</v>
      </c>
      <c r="H5" s="25" t="s">
        <v>17</v>
      </c>
      <c r="I5" s="25" t="s">
        <v>18</v>
      </c>
      <c r="J5" s="25">
        <v>520</v>
      </c>
      <c r="K5" s="25" t="s">
        <v>12</v>
      </c>
      <c r="L5" s="25" t="s">
        <v>13</v>
      </c>
      <c r="M5" s="25">
        <v>8</v>
      </c>
      <c r="N5" s="25" t="s">
        <v>14</v>
      </c>
      <c r="O5" s="26">
        <v>31.43</v>
      </c>
      <c r="P5" s="27">
        <v>608.1</v>
      </c>
      <c r="Q5" s="61">
        <v>70.36</v>
      </c>
      <c r="R5" s="29">
        <v>1</v>
      </c>
      <c r="S5" s="25">
        <v>0.7</v>
      </c>
      <c r="T5" s="25">
        <v>0</v>
      </c>
      <c r="U5" s="50">
        <f t="shared" ref="U5:U28" si="1">G5*1.5</f>
        <v>616.5</v>
      </c>
      <c r="V5" s="29">
        <f t="shared" ref="V5:V28" si="2">(4*(U5/G5)-1)/(4*(U5/G5)-2)</f>
        <v>1.25</v>
      </c>
      <c r="W5" s="30">
        <f t="shared" ref="W5:W28" si="3">(4*(U5/G5)+1)/(4*(U5/G5)+2)</f>
        <v>0.875</v>
      </c>
      <c r="X5" s="47">
        <f t="shared" ref="X5:X28" si="4">((O5*G5)/(2*(((Q5*R5)/V5)+(O5*S5))))</f>
        <v>82.500287396696862</v>
      </c>
      <c r="Y5" s="26">
        <f t="shared" ref="Y5:Y9" si="5">((O5*G5)/(2*(((Q5*R5)/W5)+(O5*S5))))+T5</f>
        <v>63.067198875136533</v>
      </c>
      <c r="Z5" s="26">
        <f t="shared" ref="Z5:Z28" si="6">((O5*E5)+((2*Q5*R5*T5)/V5)+(2*S5*O5*T5))/(2*((Q5*R5/V5)+(O5*S5)-O5))</f>
        <v>78.811434302908751</v>
      </c>
      <c r="AA5" s="28">
        <f t="shared" ref="AA5:AA28" si="7">((O5*E5)+((2*Q5*R5*T5)/W5)+(2*S5*O5*T5))/(2*((Q5*R5/W5)+(O5*S5)-O5))</f>
        <v>52.027312594465037</v>
      </c>
    </row>
    <row r="6" spans="1:27" x14ac:dyDescent="0.25">
      <c r="A6" s="8">
        <v>3</v>
      </c>
      <c r="B6" s="15" t="s">
        <v>19</v>
      </c>
      <c r="C6" s="25" t="s">
        <v>8</v>
      </c>
      <c r="D6" s="25" t="s">
        <v>20</v>
      </c>
      <c r="E6" s="25">
        <v>165</v>
      </c>
      <c r="F6" s="25">
        <v>49</v>
      </c>
      <c r="G6" s="25">
        <f t="shared" si="0"/>
        <v>263</v>
      </c>
      <c r="H6" s="25" t="s">
        <v>17</v>
      </c>
      <c r="I6" s="25" t="s">
        <v>18</v>
      </c>
      <c r="J6" s="25">
        <v>267</v>
      </c>
      <c r="K6" s="25" t="s">
        <v>12</v>
      </c>
      <c r="L6" s="25" t="s">
        <v>13</v>
      </c>
      <c r="M6" s="25">
        <v>33</v>
      </c>
      <c r="N6" s="25" t="s">
        <v>14</v>
      </c>
      <c r="O6" s="26">
        <v>31.43</v>
      </c>
      <c r="P6" s="27">
        <v>608.1</v>
      </c>
      <c r="Q6" s="61">
        <v>70.36</v>
      </c>
      <c r="R6" s="29">
        <v>1</v>
      </c>
      <c r="S6" s="25">
        <v>0.7</v>
      </c>
      <c r="T6" s="25">
        <v>0</v>
      </c>
      <c r="U6" s="50">
        <f t="shared" si="1"/>
        <v>394.5</v>
      </c>
      <c r="V6" s="29">
        <f t="shared" si="2"/>
        <v>1.25</v>
      </c>
      <c r="W6" s="30">
        <f t="shared" si="3"/>
        <v>0.875</v>
      </c>
      <c r="X6" s="47">
        <f t="shared" si="4"/>
        <v>52.79215470883522</v>
      </c>
      <c r="Y6" s="26">
        <f t="shared" si="5"/>
        <v>40.356869353189559</v>
      </c>
      <c r="Z6" s="26">
        <f t="shared" si="6"/>
        <v>55.335687914808268</v>
      </c>
      <c r="AA6" s="28">
        <f t="shared" si="7"/>
        <v>36.529815225900983</v>
      </c>
    </row>
    <row r="7" spans="1:27" x14ac:dyDescent="0.25">
      <c r="A7" s="8">
        <v>4</v>
      </c>
      <c r="B7" s="15" t="s">
        <v>21</v>
      </c>
      <c r="C7" s="25" t="s">
        <v>8</v>
      </c>
      <c r="D7" s="25" t="s">
        <v>22</v>
      </c>
      <c r="E7" s="25">
        <v>813</v>
      </c>
      <c r="F7" s="25">
        <v>56</v>
      </c>
      <c r="G7" s="25">
        <f t="shared" si="0"/>
        <v>925</v>
      </c>
      <c r="H7" s="25" t="s">
        <v>23</v>
      </c>
      <c r="I7" s="25" t="s">
        <v>24</v>
      </c>
      <c r="J7" s="25">
        <v>1248</v>
      </c>
      <c r="K7" s="25" t="s">
        <v>12</v>
      </c>
      <c r="L7" s="25" t="s">
        <v>13</v>
      </c>
      <c r="M7" s="25">
        <v>173</v>
      </c>
      <c r="N7" s="25" t="s">
        <v>14</v>
      </c>
      <c r="O7" s="26">
        <v>7.34</v>
      </c>
      <c r="P7" s="27">
        <v>617</v>
      </c>
      <c r="Q7" s="61">
        <v>63.06</v>
      </c>
      <c r="R7" s="29">
        <v>1</v>
      </c>
      <c r="S7" s="25">
        <v>0.7</v>
      </c>
      <c r="T7" s="25">
        <v>0</v>
      </c>
      <c r="U7" s="50">
        <f t="shared" si="1"/>
        <v>1387.5</v>
      </c>
      <c r="V7" s="29">
        <f t="shared" si="2"/>
        <v>1.25</v>
      </c>
      <c r="W7" s="30">
        <f t="shared" si="3"/>
        <v>0.875</v>
      </c>
      <c r="X7" s="47">
        <f t="shared" si="4"/>
        <v>61.072032526175654</v>
      </c>
      <c r="Y7" s="26">
        <f t="shared" si="5"/>
        <v>43.969702801019892</v>
      </c>
      <c r="Z7" s="26">
        <f t="shared" si="6"/>
        <v>61.843676159681635</v>
      </c>
      <c r="AA7" s="28">
        <f t="shared" si="7"/>
        <v>42.705831114818857</v>
      </c>
    </row>
    <row r="8" spans="1:27" x14ac:dyDescent="0.25">
      <c r="A8" s="8">
        <v>5</v>
      </c>
      <c r="B8" s="15" t="s">
        <v>25</v>
      </c>
      <c r="C8" s="25" t="s">
        <v>8</v>
      </c>
      <c r="D8" s="25" t="s">
        <v>26</v>
      </c>
      <c r="E8" s="25">
        <v>578</v>
      </c>
      <c r="F8" s="25">
        <v>41</v>
      </c>
      <c r="G8" s="25">
        <f t="shared" si="0"/>
        <v>660</v>
      </c>
      <c r="H8" s="25" t="s">
        <v>27</v>
      </c>
      <c r="I8" s="25" t="s">
        <v>28</v>
      </c>
      <c r="J8" s="25">
        <v>651</v>
      </c>
      <c r="K8" s="25" t="s">
        <v>12</v>
      </c>
      <c r="L8" s="25" t="s">
        <v>13</v>
      </c>
      <c r="M8" s="25">
        <v>218</v>
      </c>
      <c r="N8" s="25" t="s">
        <v>14</v>
      </c>
      <c r="O8" s="26">
        <v>7.34</v>
      </c>
      <c r="P8" s="27">
        <v>617</v>
      </c>
      <c r="Q8" s="61">
        <v>63.06</v>
      </c>
      <c r="R8" s="29">
        <v>1</v>
      </c>
      <c r="S8" s="25">
        <v>0.7</v>
      </c>
      <c r="T8" s="25">
        <v>0</v>
      </c>
      <c r="U8" s="50">
        <f t="shared" si="1"/>
        <v>990</v>
      </c>
      <c r="V8" s="29">
        <f t="shared" si="2"/>
        <v>1.25</v>
      </c>
      <c r="W8" s="30">
        <f t="shared" si="3"/>
        <v>0.875</v>
      </c>
      <c r="X8" s="47">
        <f t="shared" si="4"/>
        <v>43.575720505163169</v>
      </c>
      <c r="Y8" s="26">
        <f t="shared" si="5"/>
        <v>31.37297713370068</v>
      </c>
      <c r="Z8" s="26">
        <f t="shared" si="6"/>
        <v>43.967582804792109</v>
      </c>
      <c r="AA8" s="28">
        <f t="shared" si="7"/>
        <v>30.361587188641202</v>
      </c>
    </row>
    <row r="9" spans="1:27" ht="15.75" thickBot="1" x14ac:dyDescent="0.3">
      <c r="A9" s="16">
        <v>6</v>
      </c>
      <c r="B9" s="17" t="s">
        <v>29</v>
      </c>
      <c r="C9" s="31" t="s">
        <v>8</v>
      </c>
      <c r="D9" s="31" t="s">
        <v>30</v>
      </c>
      <c r="E9" s="31">
        <v>400</v>
      </c>
      <c r="F9" s="31">
        <v>29</v>
      </c>
      <c r="G9" s="31">
        <f t="shared" si="0"/>
        <v>458</v>
      </c>
      <c r="H9" s="31" t="s">
        <v>10</v>
      </c>
      <c r="I9" s="31" t="s">
        <v>31</v>
      </c>
      <c r="J9" s="31">
        <v>322</v>
      </c>
      <c r="K9" s="31" t="s">
        <v>12</v>
      </c>
      <c r="L9" s="31" t="s">
        <v>13</v>
      </c>
      <c r="M9" s="31">
        <v>47</v>
      </c>
      <c r="N9" s="31" t="s">
        <v>14</v>
      </c>
      <c r="O9" s="32">
        <v>7.34</v>
      </c>
      <c r="P9" s="33">
        <v>617</v>
      </c>
      <c r="Q9" s="61">
        <v>63</v>
      </c>
      <c r="R9" s="35">
        <v>1</v>
      </c>
      <c r="S9" s="36">
        <v>0.7</v>
      </c>
      <c r="T9" s="36">
        <v>0</v>
      </c>
      <c r="U9" s="51">
        <f t="shared" si="1"/>
        <v>687</v>
      </c>
      <c r="V9" s="35">
        <f t="shared" si="2"/>
        <v>1.25</v>
      </c>
      <c r="W9" s="37">
        <f t="shared" si="3"/>
        <v>0.875</v>
      </c>
      <c r="X9" s="56">
        <f t="shared" si="4"/>
        <v>30.265043753826209</v>
      </c>
      <c r="Y9" s="32">
        <f t="shared" si="5"/>
        <v>21.790297907646035</v>
      </c>
      <c r="Z9" s="32">
        <f t="shared" si="6"/>
        <v>30.457695340055608</v>
      </c>
      <c r="AA9" s="34">
        <f t="shared" si="7"/>
        <v>21.032121264219604</v>
      </c>
    </row>
    <row r="10" spans="1:27" ht="19.5" thickBot="1" x14ac:dyDescent="0.3">
      <c r="A10" s="68" t="str">
        <f>+'Intrados-Extrados'!A10:Q10</f>
        <v>Table 1.2 Summary Table of CR pipe, BFW pipe, LP Bypass Outlet Pipes, No.1 extraction steam pipe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19"/>
      <c r="S10" s="20"/>
      <c r="T10" s="20"/>
      <c r="U10" s="49"/>
      <c r="V10" s="19"/>
      <c r="W10" s="49"/>
      <c r="X10" s="19"/>
      <c r="Y10" s="20"/>
      <c r="Z10" s="20"/>
      <c r="AA10" s="49"/>
    </row>
    <row r="11" spans="1:27" x14ac:dyDescent="0.25">
      <c r="A11" s="7">
        <v>7</v>
      </c>
      <c r="B11" s="21" t="s">
        <v>37</v>
      </c>
      <c r="C11" s="38" t="s">
        <v>38</v>
      </c>
      <c r="D11" s="38" t="s">
        <v>39</v>
      </c>
      <c r="E11" s="38">
        <f>G11-(F11*2)</f>
        <v>803.64</v>
      </c>
      <c r="F11" s="38">
        <v>30.18</v>
      </c>
      <c r="G11" s="38">
        <v>864</v>
      </c>
      <c r="H11" s="38" t="s">
        <v>40</v>
      </c>
      <c r="I11" s="38" t="s">
        <v>41</v>
      </c>
      <c r="J11" s="38">
        <v>621</v>
      </c>
      <c r="K11" s="38" t="s">
        <v>42</v>
      </c>
      <c r="L11" s="38" t="s">
        <v>43</v>
      </c>
      <c r="M11" s="38">
        <v>150</v>
      </c>
      <c r="N11" s="38" t="s">
        <v>14</v>
      </c>
      <c r="O11" s="39">
        <v>7.34</v>
      </c>
      <c r="P11" s="40">
        <v>378.5</v>
      </c>
      <c r="Q11" s="63">
        <v>118.693</v>
      </c>
      <c r="R11" s="42">
        <v>1</v>
      </c>
      <c r="S11" s="43">
        <v>0.7</v>
      </c>
      <c r="T11" s="43">
        <v>0</v>
      </c>
      <c r="U11" s="52">
        <f t="shared" si="1"/>
        <v>1296</v>
      </c>
      <c r="V11" s="42">
        <f t="shared" si="2"/>
        <v>1.25</v>
      </c>
      <c r="W11" s="44">
        <f t="shared" si="3"/>
        <v>0.875</v>
      </c>
      <c r="X11" s="57">
        <f t="shared" si="4"/>
        <v>31.679528116020798</v>
      </c>
      <c r="Y11" s="39">
        <f>((O11*G11)/(2*(((Q11*R11)/W11)+(O11*S11))))+T11</f>
        <v>22.522511187101095</v>
      </c>
      <c r="Z11" s="39">
        <f t="shared" si="6"/>
        <v>31.798193901182074</v>
      </c>
      <c r="AA11" s="41">
        <f t="shared" si="7"/>
        <v>22.101325939644372</v>
      </c>
    </row>
    <row r="12" spans="1:27" x14ac:dyDescent="0.25">
      <c r="A12" s="8">
        <v>8</v>
      </c>
      <c r="B12" s="15" t="s">
        <v>45</v>
      </c>
      <c r="C12" s="25" t="s">
        <v>38</v>
      </c>
      <c r="D12" s="25" t="s">
        <v>44</v>
      </c>
      <c r="E12" s="25">
        <f t="shared" ref="E12:E28" si="8">G12-(F12*2)</f>
        <v>565.54</v>
      </c>
      <c r="F12" s="25">
        <v>22.23</v>
      </c>
      <c r="G12" s="25">
        <v>610</v>
      </c>
      <c r="H12" s="25" t="s">
        <v>40</v>
      </c>
      <c r="I12" s="25" t="s">
        <v>41</v>
      </c>
      <c r="J12" s="25">
        <v>322</v>
      </c>
      <c r="K12" s="25" t="s">
        <v>42</v>
      </c>
      <c r="L12" s="25" t="s">
        <v>43</v>
      </c>
      <c r="M12" s="25">
        <v>170</v>
      </c>
      <c r="N12" s="25" t="s">
        <v>14</v>
      </c>
      <c r="O12" s="26">
        <v>7.34</v>
      </c>
      <c r="P12" s="45">
        <v>378.5</v>
      </c>
      <c r="Q12" s="62">
        <v>118.693</v>
      </c>
      <c r="R12" s="29">
        <v>1</v>
      </c>
      <c r="S12" s="25">
        <v>0.7</v>
      </c>
      <c r="T12" s="25">
        <v>0</v>
      </c>
      <c r="U12" s="50">
        <f t="shared" si="1"/>
        <v>915</v>
      </c>
      <c r="V12" s="29">
        <f t="shared" si="2"/>
        <v>1.25</v>
      </c>
      <c r="W12" s="30">
        <f t="shared" si="3"/>
        <v>0.875</v>
      </c>
      <c r="X12" s="47">
        <f t="shared" si="4"/>
        <v>22.366333507838757</v>
      </c>
      <c r="Y12" s="26">
        <f>((O12*G12)/(2*(((Q12*R12)/W12)+(O12*S12))))+T12</f>
        <v>15.901309981633872</v>
      </c>
      <c r="Z12" s="26">
        <f t="shared" si="6"/>
        <v>22.377122317050556</v>
      </c>
      <c r="AA12" s="28">
        <f t="shared" si="7"/>
        <v>15.553212721998007</v>
      </c>
    </row>
    <row r="13" spans="1:27" ht="30" x14ac:dyDescent="0.25">
      <c r="A13" s="8">
        <v>9</v>
      </c>
      <c r="B13" s="22" t="s">
        <v>46</v>
      </c>
      <c r="C13" s="25" t="s">
        <v>47</v>
      </c>
      <c r="D13" s="25" t="s">
        <v>48</v>
      </c>
      <c r="E13" s="25">
        <f t="shared" si="8"/>
        <v>660.2</v>
      </c>
      <c r="F13" s="25">
        <v>25.4</v>
      </c>
      <c r="G13" s="25">
        <v>711</v>
      </c>
      <c r="H13" s="25" t="s">
        <v>40</v>
      </c>
      <c r="I13" s="25" t="s">
        <v>41</v>
      </c>
      <c r="J13" s="25">
        <v>429</v>
      </c>
      <c r="K13" s="25" t="s">
        <v>42</v>
      </c>
      <c r="L13" s="25" t="s">
        <v>43</v>
      </c>
      <c r="M13" s="25">
        <v>8</v>
      </c>
      <c r="N13" s="25" t="s">
        <v>14</v>
      </c>
      <c r="O13" s="26">
        <v>7.24</v>
      </c>
      <c r="P13" s="27">
        <v>378.5</v>
      </c>
      <c r="Q13" s="61">
        <v>156.58099999999999</v>
      </c>
      <c r="R13" s="29">
        <v>1</v>
      </c>
      <c r="S13" s="25">
        <v>0.7</v>
      </c>
      <c r="T13" s="25">
        <v>0</v>
      </c>
      <c r="U13" s="50">
        <f t="shared" si="1"/>
        <v>1066.5</v>
      </c>
      <c r="V13" s="29">
        <f t="shared" si="2"/>
        <v>1.25</v>
      </c>
      <c r="W13" s="30">
        <f t="shared" si="3"/>
        <v>0.875</v>
      </c>
      <c r="X13" s="47">
        <f t="shared" si="4"/>
        <v>19.748060350119083</v>
      </c>
      <c r="Y13" s="26">
        <f t="shared" ref="Y13:Y27" si="9">((O13*G13)/(2*(((Q13*R13)/W13)+(O13*S13))))+T13</f>
        <v>13.986805618092669</v>
      </c>
      <c r="Z13" s="26">
        <f t="shared" si="6"/>
        <v>19.415627884002969</v>
      </c>
      <c r="AA13" s="28">
        <f t="shared" si="7"/>
        <v>13.519373806006579</v>
      </c>
    </row>
    <row r="14" spans="1:27" x14ac:dyDescent="0.25">
      <c r="A14" s="8">
        <v>10</v>
      </c>
      <c r="B14" s="15" t="s">
        <v>49</v>
      </c>
      <c r="C14" s="25" t="s">
        <v>38</v>
      </c>
      <c r="D14" s="25" t="s">
        <v>48</v>
      </c>
      <c r="E14" s="25">
        <f t="shared" si="8"/>
        <v>660.2</v>
      </c>
      <c r="F14" s="25">
        <v>25.4</v>
      </c>
      <c r="G14" s="25">
        <v>711</v>
      </c>
      <c r="H14" s="25" t="s">
        <v>40</v>
      </c>
      <c r="I14" s="25" t="s">
        <v>41</v>
      </c>
      <c r="J14" s="25">
        <v>429</v>
      </c>
      <c r="K14" s="25" t="s">
        <v>42</v>
      </c>
      <c r="L14" s="25" t="s">
        <v>43</v>
      </c>
      <c r="M14" s="25">
        <v>11.5</v>
      </c>
      <c r="N14" s="25" t="s">
        <v>14</v>
      </c>
      <c r="O14" s="26">
        <v>7.24</v>
      </c>
      <c r="P14" s="27">
        <v>378.5</v>
      </c>
      <c r="Q14" s="62">
        <v>118.693</v>
      </c>
      <c r="R14" s="29">
        <v>1</v>
      </c>
      <c r="S14" s="25">
        <v>0.7</v>
      </c>
      <c r="T14" s="25">
        <v>0</v>
      </c>
      <c r="U14" s="50">
        <f t="shared" si="1"/>
        <v>1066.5</v>
      </c>
      <c r="V14" s="29">
        <f t="shared" si="2"/>
        <v>1.25</v>
      </c>
      <c r="W14" s="30">
        <f t="shared" si="3"/>
        <v>0.875</v>
      </c>
      <c r="X14" s="47">
        <f t="shared" si="4"/>
        <v>25.732435934350711</v>
      </c>
      <c r="Y14" s="26">
        <f t="shared" si="9"/>
        <v>18.290735213498202</v>
      </c>
      <c r="Z14" s="26">
        <f t="shared" si="6"/>
        <v>25.758376588663374</v>
      </c>
      <c r="AA14" s="28">
        <f t="shared" si="7"/>
        <v>17.905118051244731</v>
      </c>
    </row>
    <row r="15" spans="1:27" x14ac:dyDescent="0.25">
      <c r="A15" s="8">
        <v>11</v>
      </c>
      <c r="B15" s="15" t="s">
        <v>50</v>
      </c>
      <c r="C15" s="25" t="s">
        <v>51</v>
      </c>
      <c r="D15" s="25" t="s">
        <v>52</v>
      </c>
      <c r="E15" s="25">
        <f t="shared" si="8"/>
        <v>986</v>
      </c>
      <c r="F15" s="25">
        <v>15</v>
      </c>
      <c r="G15" s="25">
        <v>1016</v>
      </c>
      <c r="H15" s="25" t="s">
        <v>40</v>
      </c>
      <c r="I15" s="25" t="s">
        <v>41</v>
      </c>
      <c r="J15" s="25">
        <v>370</v>
      </c>
      <c r="K15" s="25" t="s">
        <v>42</v>
      </c>
      <c r="L15" s="25" t="s">
        <v>43</v>
      </c>
      <c r="M15" s="25">
        <v>13</v>
      </c>
      <c r="N15" s="25" t="s">
        <v>14</v>
      </c>
      <c r="O15" s="26">
        <v>0.9</v>
      </c>
      <c r="P15" s="27">
        <v>175</v>
      </c>
      <c r="Q15" s="61">
        <v>167.19900000000001</v>
      </c>
      <c r="R15" s="29">
        <v>1</v>
      </c>
      <c r="S15" s="25">
        <v>0.7</v>
      </c>
      <c r="T15" s="25">
        <v>0</v>
      </c>
      <c r="U15" s="50">
        <f t="shared" si="1"/>
        <v>1524</v>
      </c>
      <c r="V15" s="29">
        <f t="shared" si="2"/>
        <v>1.25</v>
      </c>
      <c r="W15" s="30">
        <f t="shared" si="3"/>
        <v>0.875</v>
      </c>
      <c r="X15" s="47">
        <f t="shared" si="4"/>
        <v>3.4020590940343416</v>
      </c>
      <c r="Y15" s="26">
        <f t="shared" si="9"/>
        <v>2.3847952536583401</v>
      </c>
      <c r="Z15" s="26">
        <f t="shared" si="6"/>
        <v>3.3238644025134616</v>
      </c>
      <c r="AA15" s="28">
        <f t="shared" si="7"/>
        <v>2.3252941150046937</v>
      </c>
    </row>
    <row r="16" spans="1:27" x14ac:dyDescent="0.25">
      <c r="A16" s="8">
        <v>12</v>
      </c>
      <c r="B16" s="15" t="s">
        <v>53</v>
      </c>
      <c r="C16" s="25" t="s">
        <v>54</v>
      </c>
      <c r="D16" s="25" t="s">
        <v>55</v>
      </c>
      <c r="E16" s="25">
        <f t="shared" si="8"/>
        <v>193.7</v>
      </c>
      <c r="F16" s="25">
        <v>12.7</v>
      </c>
      <c r="G16" s="25">
        <v>219.1</v>
      </c>
      <c r="H16" s="25" t="s">
        <v>40</v>
      </c>
      <c r="I16" s="25" t="s">
        <v>41</v>
      </c>
      <c r="J16" s="25">
        <v>64.599999999999994</v>
      </c>
      <c r="K16" s="25" t="s">
        <v>42</v>
      </c>
      <c r="L16" s="25" t="s">
        <v>43</v>
      </c>
      <c r="M16" s="25">
        <v>77.5</v>
      </c>
      <c r="N16" s="25" t="s">
        <v>14</v>
      </c>
      <c r="O16" s="26">
        <v>10.1</v>
      </c>
      <c r="P16" s="27">
        <v>425</v>
      </c>
      <c r="Q16" s="61">
        <v>114.4537</v>
      </c>
      <c r="R16" s="29">
        <v>1</v>
      </c>
      <c r="S16" s="25">
        <v>0.7</v>
      </c>
      <c r="T16" s="25">
        <v>0</v>
      </c>
      <c r="U16" s="50">
        <f t="shared" si="1"/>
        <v>328.65</v>
      </c>
      <c r="V16" s="29">
        <f t="shared" si="2"/>
        <v>1.25</v>
      </c>
      <c r="W16" s="30">
        <f t="shared" si="3"/>
        <v>0.875</v>
      </c>
      <c r="X16" s="47">
        <f t="shared" si="4"/>
        <v>11.217903224236604</v>
      </c>
      <c r="Y16" s="26">
        <f t="shared" si="9"/>
        <v>8.0251038316909113</v>
      </c>
      <c r="Z16" s="26">
        <f t="shared" si="6"/>
        <v>11.048822946843751</v>
      </c>
      <c r="AA16" s="28">
        <f t="shared" si="7"/>
        <v>7.6555735138183456</v>
      </c>
    </row>
    <row r="17" spans="1:27" x14ac:dyDescent="0.25">
      <c r="A17" s="8">
        <v>13</v>
      </c>
      <c r="B17" s="15" t="s">
        <v>56</v>
      </c>
      <c r="C17" s="25" t="s">
        <v>57</v>
      </c>
      <c r="D17" s="25" t="s">
        <v>58</v>
      </c>
      <c r="E17" s="25">
        <f t="shared" si="8"/>
        <v>295.35999999999996</v>
      </c>
      <c r="F17" s="25">
        <v>14.27</v>
      </c>
      <c r="G17" s="25">
        <v>323.89999999999998</v>
      </c>
      <c r="H17" s="25" t="s">
        <v>40</v>
      </c>
      <c r="I17" s="25" t="s">
        <v>41</v>
      </c>
      <c r="J17" s="25">
        <v>109</v>
      </c>
      <c r="K17" s="25" t="s">
        <v>42</v>
      </c>
      <c r="L17" s="25" t="s">
        <v>43</v>
      </c>
      <c r="M17" s="25">
        <v>83.5</v>
      </c>
      <c r="N17" s="25" t="s">
        <v>14</v>
      </c>
      <c r="O17" s="26">
        <v>7.34</v>
      </c>
      <c r="P17" s="27">
        <v>378.6</v>
      </c>
      <c r="Q17" s="61">
        <v>102.79040000000001</v>
      </c>
      <c r="R17" s="29">
        <v>1</v>
      </c>
      <c r="S17" s="25">
        <v>0.7</v>
      </c>
      <c r="T17" s="25">
        <v>0</v>
      </c>
      <c r="U17" s="50">
        <f t="shared" si="1"/>
        <v>485.84999999999997</v>
      </c>
      <c r="V17" s="29">
        <f t="shared" si="2"/>
        <v>1.25</v>
      </c>
      <c r="W17" s="30">
        <f t="shared" si="3"/>
        <v>0.875</v>
      </c>
      <c r="X17" s="47">
        <f t="shared" si="4"/>
        <v>13.605455491063783</v>
      </c>
      <c r="Y17" s="26">
        <f t="shared" si="9"/>
        <v>9.6948569316729127</v>
      </c>
      <c r="Z17" s="26">
        <f t="shared" si="6"/>
        <v>13.544506631986474</v>
      </c>
      <c r="AA17" s="28">
        <f t="shared" si="7"/>
        <v>9.4035343753671388</v>
      </c>
    </row>
    <row r="18" spans="1:27" x14ac:dyDescent="0.25">
      <c r="A18" s="8">
        <v>14</v>
      </c>
      <c r="B18" s="15" t="s">
        <v>59</v>
      </c>
      <c r="C18" s="25" t="s">
        <v>54</v>
      </c>
      <c r="D18" s="25" t="s">
        <v>60</v>
      </c>
      <c r="E18" s="25">
        <f t="shared" si="8"/>
        <v>338.12</v>
      </c>
      <c r="F18" s="25">
        <v>8.74</v>
      </c>
      <c r="G18" s="25">
        <v>355.6</v>
      </c>
      <c r="H18" s="25" t="s">
        <v>40</v>
      </c>
      <c r="I18" s="25" t="s">
        <v>41</v>
      </c>
      <c r="J18" s="25">
        <v>74.8</v>
      </c>
      <c r="K18" s="25" t="s">
        <v>42</v>
      </c>
      <c r="L18" s="25" t="s">
        <v>43</v>
      </c>
      <c r="M18" s="25">
        <v>103.5</v>
      </c>
      <c r="N18" s="25" t="s">
        <v>14</v>
      </c>
      <c r="O18" s="26">
        <v>2.71</v>
      </c>
      <c r="P18" s="27">
        <v>487.9</v>
      </c>
      <c r="Q18" s="61">
        <v>89.981999999999999</v>
      </c>
      <c r="R18" s="29">
        <v>1</v>
      </c>
      <c r="S18" s="25">
        <v>0.7</v>
      </c>
      <c r="T18" s="25">
        <v>0</v>
      </c>
      <c r="U18" s="50">
        <f t="shared" si="1"/>
        <v>533.40000000000009</v>
      </c>
      <c r="V18" s="29">
        <f t="shared" si="2"/>
        <v>1.25</v>
      </c>
      <c r="W18" s="30">
        <f t="shared" si="3"/>
        <v>0.87500000000000011</v>
      </c>
      <c r="X18" s="47">
        <f t="shared" si="4"/>
        <v>6.5216708670241701</v>
      </c>
      <c r="Y18" s="26">
        <f t="shared" si="9"/>
        <v>4.6006069823429527</v>
      </c>
      <c r="Z18" s="26">
        <f t="shared" si="6"/>
        <v>6.4372047670030303</v>
      </c>
      <c r="AA18" s="28">
        <f t="shared" si="7"/>
        <v>4.4906544005937006</v>
      </c>
    </row>
    <row r="19" spans="1:27" x14ac:dyDescent="0.25">
      <c r="A19" s="8">
        <v>15</v>
      </c>
      <c r="B19" s="15" t="s">
        <v>59</v>
      </c>
      <c r="C19" s="25" t="s">
        <v>57</v>
      </c>
      <c r="D19" s="25" t="s">
        <v>61</v>
      </c>
      <c r="E19" s="25">
        <f t="shared" si="8"/>
        <v>309.62</v>
      </c>
      <c r="F19" s="25">
        <v>7.14</v>
      </c>
      <c r="G19" s="25">
        <v>323.89999999999998</v>
      </c>
      <c r="H19" s="25" t="s">
        <v>40</v>
      </c>
      <c r="I19" s="25" t="s">
        <v>41</v>
      </c>
      <c r="J19" s="25">
        <v>55.8</v>
      </c>
      <c r="K19" s="25" t="s">
        <v>42</v>
      </c>
      <c r="L19" s="25" t="s">
        <v>43</v>
      </c>
      <c r="M19" s="25">
        <v>136</v>
      </c>
      <c r="N19" s="25" t="s">
        <v>14</v>
      </c>
      <c r="O19" s="26">
        <v>2.71</v>
      </c>
      <c r="P19" s="27">
        <v>322.8</v>
      </c>
      <c r="Q19" s="61">
        <v>117.901</v>
      </c>
      <c r="R19" s="29">
        <v>1</v>
      </c>
      <c r="S19" s="25">
        <v>0.7</v>
      </c>
      <c r="T19" s="25">
        <v>0</v>
      </c>
      <c r="U19" s="50">
        <f t="shared" si="1"/>
        <v>485.84999999999997</v>
      </c>
      <c r="V19" s="29">
        <f t="shared" si="2"/>
        <v>1.25</v>
      </c>
      <c r="W19" s="30">
        <f t="shared" si="3"/>
        <v>0.875</v>
      </c>
      <c r="X19" s="47">
        <f t="shared" si="4"/>
        <v>4.5613649449478162</v>
      </c>
      <c r="Y19" s="26">
        <f t="shared" si="9"/>
        <v>3.2119532204828709</v>
      </c>
      <c r="Z19" s="26">
        <f t="shared" si="6"/>
        <v>4.4866321312232778</v>
      </c>
      <c r="AA19" s="28">
        <f t="shared" si="7"/>
        <v>3.1324719445087399</v>
      </c>
    </row>
    <row r="20" spans="1:27" x14ac:dyDescent="0.25">
      <c r="A20" s="8">
        <v>16</v>
      </c>
      <c r="B20" s="15" t="s">
        <v>62</v>
      </c>
      <c r="C20" s="25" t="s">
        <v>38</v>
      </c>
      <c r="D20" s="25" t="s">
        <v>63</v>
      </c>
      <c r="E20" s="25">
        <f t="shared" si="8"/>
        <v>644.16</v>
      </c>
      <c r="F20" s="25">
        <v>7.92</v>
      </c>
      <c r="G20" s="25">
        <v>660</v>
      </c>
      <c r="H20" s="25" t="s">
        <v>40</v>
      </c>
      <c r="I20" s="25" t="s">
        <v>41</v>
      </c>
      <c r="J20" s="25">
        <v>127.4</v>
      </c>
      <c r="K20" s="25" t="s">
        <v>42</v>
      </c>
      <c r="L20" s="25" t="s">
        <v>43</v>
      </c>
      <c r="M20" s="25" t="s">
        <v>64</v>
      </c>
      <c r="N20" s="25" t="s">
        <v>14</v>
      </c>
      <c r="O20" s="26">
        <v>1.1000000000000001</v>
      </c>
      <c r="P20" s="27">
        <v>362.4</v>
      </c>
      <c r="Q20" s="62">
        <v>126.2743</v>
      </c>
      <c r="R20" s="29">
        <v>1</v>
      </c>
      <c r="S20" s="25">
        <v>0.7</v>
      </c>
      <c r="T20" s="25">
        <v>0</v>
      </c>
      <c r="U20" s="50">
        <f t="shared" si="1"/>
        <v>990</v>
      </c>
      <c r="V20" s="29">
        <f t="shared" si="2"/>
        <v>1.25</v>
      </c>
      <c r="W20" s="30">
        <f t="shared" si="3"/>
        <v>0.875</v>
      </c>
      <c r="X20" s="47">
        <f t="shared" si="4"/>
        <v>3.5661852545804362</v>
      </c>
      <c r="Y20" s="26">
        <f t="shared" si="9"/>
        <v>2.5020077110282513</v>
      </c>
      <c r="Z20" s="26">
        <f t="shared" si="6"/>
        <v>3.5186212178754794</v>
      </c>
      <c r="AA20" s="28">
        <f t="shared" si="7"/>
        <v>2.4606155229706896</v>
      </c>
    </row>
    <row r="21" spans="1:27" x14ac:dyDescent="0.25">
      <c r="A21" s="8">
        <v>17</v>
      </c>
      <c r="B21" s="15" t="s">
        <v>62</v>
      </c>
      <c r="C21" s="25" t="s">
        <v>38</v>
      </c>
      <c r="D21" s="25" t="s">
        <v>65</v>
      </c>
      <c r="E21" s="25">
        <f t="shared" si="8"/>
        <v>444.3</v>
      </c>
      <c r="F21" s="25">
        <v>6.35</v>
      </c>
      <c r="G21" s="25">
        <v>457</v>
      </c>
      <c r="H21" s="25" t="s">
        <v>40</v>
      </c>
      <c r="I21" s="25" t="s">
        <v>41</v>
      </c>
      <c r="J21" s="25">
        <v>70.599999999999994</v>
      </c>
      <c r="K21" s="25" t="s">
        <v>42</v>
      </c>
      <c r="L21" s="25" t="s">
        <v>43</v>
      </c>
      <c r="M21" s="25" t="s">
        <v>66</v>
      </c>
      <c r="N21" s="25" t="s">
        <v>14</v>
      </c>
      <c r="O21" s="26">
        <v>1.1000000000000001</v>
      </c>
      <c r="P21" s="27">
        <v>362.4</v>
      </c>
      <c r="Q21" s="62">
        <v>126.2743</v>
      </c>
      <c r="R21" s="29">
        <v>1</v>
      </c>
      <c r="S21" s="25">
        <v>0.7</v>
      </c>
      <c r="T21" s="25">
        <v>0</v>
      </c>
      <c r="U21" s="50">
        <f t="shared" si="1"/>
        <v>685.5</v>
      </c>
      <c r="V21" s="29">
        <f t="shared" si="2"/>
        <v>1.25</v>
      </c>
      <c r="W21" s="30">
        <f t="shared" si="3"/>
        <v>0.875</v>
      </c>
      <c r="X21" s="47">
        <f t="shared" si="4"/>
        <v>2.4693131232473626</v>
      </c>
      <c r="Y21" s="26">
        <f t="shared" si="9"/>
        <v>1.7324507938483498</v>
      </c>
      <c r="Z21" s="26">
        <f t="shared" si="6"/>
        <v>2.426917857523093</v>
      </c>
      <c r="AA21" s="28">
        <f t="shared" si="7"/>
        <v>1.6971738028686623</v>
      </c>
    </row>
    <row r="22" spans="1:27" x14ac:dyDescent="0.25">
      <c r="A22" s="8">
        <v>18</v>
      </c>
      <c r="B22" s="15" t="s">
        <v>67</v>
      </c>
      <c r="C22" s="25" t="s">
        <v>68</v>
      </c>
      <c r="D22" s="25" t="s">
        <v>69</v>
      </c>
      <c r="E22" s="25">
        <f t="shared" si="8"/>
        <v>398</v>
      </c>
      <c r="F22" s="25">
        <v>55</v>
      </c>
      <c r="G22" s="25">
        <v>508</v>
      </c>
      <c r="H22" s="25" t="s">
        <v>70</v>
      </c>
      <c r="I22" s="25" t="s">
        <v>71</v>
      </c>
      <c r="J22" s="25">
        <v>614</v>
      </c>
      <c r="K22" s="25" t="s">
        <v>42</v>
      </c>
      <c r="L22" s="25" t="s">
        <v>43</v>
      </c>
      <c r="M22" s="25" t="s">
        <v>72</v>
      </c>
      <c r="N22" s="25" t="s">
        <v>73</v>
      </c>
      <c r="O22" s="26">
        <v>39.83</v>
      </c>
      <c r="P22" s="27">
        <v>307.10000000000002</v>
      </c>
      <c r="Q22" s="62">
        <v>203.3</v>
      </c>
      <c r="R22" s="29">
        <v>1</v>
      </c>
      <c r="S22" s="25">
        <v>0.7</v>
      </c>
      <c r="T22" s="25">
        <v>0</v>
      </c>
      <c r="U22" s="50">
        <f t="shared" si="1"/>
        <v>762</v>
      </c>
      <c r="V22" s="29">
        <f t="shared" si="2"/>
        <v>1.25</v>
      </c>
      <c r="W22" s="30">
        <f t="shared" si="3"/>
        <v>0.875</v>
      </c>
      <c r="X22" s="47">
        <f t="shared" si="4"/>
        <v>53.100813033733807</v>
      </c>
      <c r="Y22" s="26">
        <f t="shared" si="9"/>
        <v>38.877373162776884</v>
      </c>
      <c r="Z22" s="26">
        <f t="shared" si="6"/>
        <v>52.598828065378811</v>
      </c>
      <c r="AA22" s="28">
        <f t="shared" si="7"/>
        <v>35.963661159858617</v>
      </c>
    </row>
    <row r="23" spans="1:27" x14ac:dyDescent="0.25">
      <c r="A23" s="8">
        <v>19</v>
      </c>
      <c r="B23" s="15" t="s">
        <v>74</v>
      </c>
      <c r="C23" s="25" t="s">
        <v>68</v>
      </c>
      <c r="D23" s="25" t="s">
        <v>75</v>
      </c>
      <c r="E23" s="25">
        <f t="shared" si="8"/>
        <v>275.60000000000002</v>
      </c>
      <c r="F23" s="25">
        <v>40</v>
      </c>
      <c r="G23" s="25">
        <v>355.6</v>
      </c>
      <c r="H23" s="25" t="s">
        <v>70</v>
      </c>
      <c r="I23" s="25" t="s">
        <v>71</v>
      </c>
      <c r="J23" s="25">
        <v>311</v>
      </c>
      <c r="K23" s="25" t="s">
        <v>42</v>
      </c>
      <c r="L23" s="25" t="s">
        <v>43</v>
      </c>
      <c r="M23" s="25" t="s">
        <v>76</v>
      </c>
      <c r="N23" s="25" t="s">
        <v>93</v>
      </c>
      <c r="O23" s="26">
        <v>39.83</v>
      </c>
      <c r="P23" s="27">
        <v>307.10000000000002</v>
      </c>
      <c r="Q23" s="62">
        <v>203.3</v>
      </c>
      <c r="R23" s="29">
        <v>1</v>
      </c>
      <c r="S23" s="25">
        <v>0.7</v>
      </c>
      <c r="T23" s="25">
        <v>0</v>
      </c>
      <c r="U23" s="50">
        <f t="shared" si="1"/>
        <v>533.40000000000009</v>
      </c>
      <c r="V23" s="29">
        <f t="shared" si="2"/>
        <v>1.25</v>
      </c>
      <c r="W23" s="30">
        <f t="shared" si="3"/>
        <v>0.87500000000000011</v>
      </c>
      <c r="X23" s="47">
        <f t="shared" si="4"/>
        <v>37.170569123613667</v>
      </c>
      <c r="Y23" s="26">
        <f t="shared" si="9"/>
        <v>27.214161213943822</v>
      </c>
      <c r="Z23" s="26">
        <f t="shared" si="6"/>
        <v>36.422706067382919</v>
      </c>
      <c r="AA23" s="28">
        <f t="shared" si="7"/>
        <v>24.903479938836774</v>
      </c>
    </row>
    <row r="24" spans="1:27" x14ac:dyDescent="0.25">
      <c r="A24" s="8">
        <v>20</v>
      </c>
      <c r="B24" s="15" t="s">
        <v>77</v>
      </c>
      <c r="C24" s="25" t="s">
        <v>68</v>
      </c>
      <c r="D24" s="25" t="s">
        <v>78</v>
      </c>
      <c r="E24" s="25">
        <f t="shared" si="8"/>
        <v>213</v>
      </c>
      <c r="F24" s="25">
        <v>30</v>
      </c>
      <c r="G24" s="25">
        <v>273</v>
      </c>
      <c r="H24" s="25" t="s">
        <v>79</v>
      </c>
      <c r="I24" s="25" t="s">
        <v>80</v>
      </c>
      <c r="J24" s="25">
        <v>180</v>
      </c>
      <c r="K24" s="25" t="s">
        <v>42</v>
      </c>
      <c r="L24" s="25" t="s">
        <v>43</v>
      </c>
      <c r="M24" s="25" t="s">
        <v>81</v>
      </c>
      <c r="N24" s="25" t="s">
        <v>94</v>
      </c>
      <c r="O24" s="26">
        <v>39.83</v>
      </c>
      <c r="P24" s="27">
        <v>307.10000000000002</v>
      </c>
      <c r="Q24" s="62">
        <v>203.3</v>
      </c>
      <c r="R24" s="29">
        <v>1</v>
      </c>
      <c r="S24" s="25">
        <v>0.7</v>
      </c>
      <c r="T24" s="25">
        <v>0</v>
      </c>
      <c r="U24" s="50">
        <f t="shared" si="1"/>
        <v>409.5</v>
      </c>
      <c r="V24" s="29">
        <f t="shared" si="2"/>
        <v>1.25</v>
      </c>
      <c r="W24" s="30">
        <f t="shared" si="3"/>
        <v>0.875</v>
      </c>
      <c r="X24" s="47">
        <f t="shared" si="4"/>
        <v>28.536460547656162</v>
      </c>
      <c r="Y24" s="26">
        <f t="shared" si="9"/>
        <v>20.892761561886005</v>
      </c>
      <c r="Z24" s="26">
        <f t="shared" si="6"/>
        <v>28.149624065139914</v>
      </c>
      <c r="AA24" s="28">
        <f t="shared" si="7"/>
        <v>19.246883987562523</v>
      </c>
    </row>
    <row r="25" spans="1:27" x14ac:dyDescent="0.25">
      <c r="A25" s="8">
        <v>21</v>
      </c>
      <c r="B25" s="15" t="s">
        <v>82</v>
      </c>
      <c r="C25" s="25" t="s">
        <v>68</v>
      </c>
      <c r="D25" s="25" t="s">
        <v>75</v>
      </c>
      <c r="E25" s="25">
        <f t="shared" si="8"/>
        <v>275.60000000000002</v>
      </c>
      <c r="F25" s="25">
        <v>40</v>
      </c>
      <c r="G25" s="25">
        <v>355.6</v>
      </c>
      <c r="H25" s="25" t="s">
        <v>70</v>
      </c>
      <c r="I25" s="25" t="s">
        <v>71</v>
      </c>
      <c r="J25" s="25">
        <v>311</v>
      </c>
      <c r="K25" s="25" t="s">
        <v>42</v>
      </c>
      <c r="L25" s="25" t="s">
        <v>43</v>
      </c>
      <c r="M25" s="25" t="s">
        <v>83</v>
      </c>
      <c r="N25" s="25" t="s">
        <v>95</v>
      </c>
      <c r="O25" s="26">
        <v>39.83</v>
      </c>
      <c r="P25" s="27">
        <v>307.10000000000002</v>
      </c>
      <c r="Q25" s="62">
        <v>203.3</v>
      </c>
      <c r="R25" s="29">
        <v>1</v>
      </c>
      <c r="S25" s="25">
        <v>0.7</v>
      </c>
      <c r="T25" s="25">
        <v>0</v>
      </c>
      <c r="U25" s="50">
        <f t="shared" si="1"/>
        <v>533.40000000000009</v>
      </c>
      <c r="V25" s="29">
        <f t="shared" si="2"/>
        <v>1.25</v>
      </c>
      <c r="W25" s="30">
        <f t="shared" si="3"/>
        <v>0.87500000000000011</v>
      </c>
      <c r="X25" s="47">
        <f t="shared" si="4"/>
        <v>37.170569123613667</v>
      </c>
      <c r="Y25" s="26">
        <f t="shared" si="9"/>
        <v>27.214161213943822</v>
      </c>
      <c r="Z25" s="26">
        <f t="shared" si="6"/>
        <v>36.422706067382919</v>
      </c>
      <c r="AA25" s="28">
        <f t="shared" si="7"/>
        <v>24.903479938836774</v>
      </c>
    </row>
    <row r="26" spans="1:27" ht="30" x14ac:dyDescent="0.25">
      <c r="A26" s="8">
        <v>22</v>
      </c>
      <c r="B26" s="22" t="s">
        <v>84</v>
      </c>
      <c r="C26" s="25" t="s">
        <v>68</v>
      </c>
      <c r="D26" s="25" t="s">
        <v>85</v>
      </c>
      <c r="E26" s="25">
        <f t="shared" si="8"/>
        <v>265.60000000000002</v>
      </c>
      <c r="F26" s="25">
        <v>45</v>
      </c>
      <c r="G26" s="25">
        <v>355.6</v>
      </c>
      <c r="H26" s="25" t="s">
        <v>70</v>
      </c>
      <c r="I26" s="25" t="s">
        <v>71</v>
      </c>
      <c r="J26" s="25">
        <v>345</v>
      </c>
      <c r="K26" s="25" t="s">
        <v>42</v>
      </c>
      <c r="L26" s="25" t="s">
        <v>43</v>
      </c>
      <c r="M26" s="25" t="s">
        <v>86</v>
      </c>
      <c r="N26" s="25" t="s">
        <v>96</v>
      </c>
      <c r="O26" s="26">
        <v>39.83</v>
      </c>
      <c r="P26" s="27">
        <v>307.10000000000002</v>
      </c>
      <c r="Q26" s="62">
        <v>203.3</v>
      </c>
      <c r="R26" s="29">
        <v>1</v>
      </c>
      <c r="S26" s="25">
        <v>0.7</v>
      </c>
      <c r="T26" s="25">
        <v>0</v>
      </c>
      <c r="U26" s="50">
        <f t="shared" si="1"/>
        <v>533.40000000000009</v>
      </c>
      <c r="V26" s="29">
        <f t="shared" si="2"/>
        <v>1.25</v>
      </c>
      <c r="W26" s="30">
        <f t="shared" si="3"/>
        <v>0.87500000000000011</v>
      </c>
      <c r="X26" s="47">
        <f t="shared" si="4"/>
        <v>37.170569123613667</v>
      </c>
      <c r="Y26" s="26">
        <f t="shared" si="9"/>
        <v>27.214161213943822</v>
      </c>
      <c r="Z26" s="26">
        <f t="shared" si="6"/>
        <v>35.10112747277541</v>
      </c>
      <c r="AA26" s="28">
        <f t="shared" si="7"/>
        <v>23.9998703619559</v>
      </c>
    </row>
    <row r="27" spans="1:27" x14ac:dyDescent="0.25">
      <c r="A27" s="8">
        <v>23</v>
      </c>
      <c r="B27" s="15" t="s">
        <v>87</v>
      </c>
      <c r="C27" s="25" t="s">
        <v>68</v>
      </c>
      <c r="D27" s="25" t="s">
        <v>88</v>
      </c>
      <c r="E27" s="25">
        <f t="shared" si="8"/>
        <v>251.89999999999998</v>
      </c>
      <c r="F27" s="25">
        <v>36</v>
      </c>
      <c r="G27" s="25">
        <v>323.89999999999998</v>
      </c>
      <c r="H27" s="25" t="s">
        <v>70</v>
      </c>
      <c r="I27" s="25" t="s">
        <v>71</v>
      </c>
      <c r="J27" s="25">
        <v>256</v>
      </c>
      <c r="K27" s="25" t="s">
        <v>42</v>
      </c>
      <c r="L27" s="25" t="s">
        <v>43</v>
      </c>
      <c r="M27" s="25" t="s">
        <v>89</v>
      </c>
      <c r="N27" s="25" t="s">
        <v>97</v>
      </c>
      <c r="O27" s="26">
        <v>39.83</v>
      </c>
      <c r="P27" s="27">
        <v>307.10000000000002</v>
      </c>
      <c r="Q27" s="62">
        <v>203.3</v>
      </c>
      <c r="R27" s="29">
        <v>1</v>
      </c>
      <c r="S27" s="25">
        <v>0.7</v>
      </c>
      <c r="T27" s="25">
        <v>0</v>
      </c>
      <c r="U27" s="50">
        <f t="shared" si="1"/>
        <v>485.84999999999997</v>
      </c>
      <c r="V27" s="29">
        <f t="shared" si="2"/>
        <v>1.25</v>
      </c>
      <c r="W27" s="30">
        <f t="shared" si="3"/>
        <v>0.875</v>
      </c>
      <c r="X27" s="47">
        <f t="shared" si="4"/>
        <v>33.85699476698106</v>
      </c>
      <c r="Y27" s="26">
        <f t="shared" si="9"/>
        <v>24.788151904376832</v>
      </c>
      <c r="Z27" s="26">
        <f t="shared" si="6"/>
        <v>33.290564798163118</v>
      </c>
      <c r="AA27" s="28">
        <f t="shared" si="7"/>
        <v>22.761925241629104</v>
      </c>
    </row>
    <row r="28" spans="1:27" ht="15.75" thickBot="1" x14ac:dyDescent="0.3">
      <c r="A28" s="9">
        <v>24</v>
      </c>
      <c r="B28" s="18" t="s">
        <v>90</v>
      </c>
      <c r="C28" s="36" t="s">
        <v>68</v>
      </c>
      <c r="D28" s="36" t="s">
        <v>91</v>
      </c>
      <c r="E28" s="36">
        <f t="shared" si="8"/>
        <v>163.1</v>
      </c>
      <c r="F28" s="36">
        <v>28</v>
      </c>
      <c r="G28" s="36">
        <v>219.1</v>
      </c>
      <c r="H28" s="36" t="s">
        <v>79</v>
      </c>
      <c r="I28" s="36" t="s">
        <v>41</v>
      </c>
      <c r="J28" s="36">
        <v>132</v>
      </c>
      <c r="K28" s="36" t="s">
        <v>42</v>
      </c>
      <c r="L28" s="36" t="s">
        <v>43</v>
      </c>
      <c r="M28" s="36" t="s">
        <v>92</v>
      </c>
      <c r="N28" s="36" t="s">
        <v>98</v>
      </c>
      <c r="O28" s="23">
        <v>42.88</v>
      </c>
      <c r="P28" s="24">
        <v>184</v>
      </c>
      <c r="Q28" s="64">
        <v>203.3</v>
      </c>
      <c r="R28" s="35">
        <v>1</v>
      </c>
      <c r="S28" s="36">
        <v>0.7</v>
      </c>
      <c r="T28" s="36">
        <v>0</v>
      </c>
      <c r="U28" s="51">
        <f t="shared" si="1"/>
        <v>328.65</v>
      </c>
      <c r="V28" s="35">
        <f t="shared" si="2"/>
        <v>1.25</v>
      </c>
      <c r="W28" s="37">
        <f t="shared" si="3"/>
        <v>0.875</v>
      </c>
      <c r="X28" s="48">
        <f t="shared" si="4"/>
        <v>24.382858566564238</v>
      </c>
      <c r="Y28" s="23">
        <f>((O28*G28)/(2*(((Q28*R28)/W28)+(O28*S28))))+T28</f>
        <v>17.904880556184764</v>
      </c>
      <c r="Z28" s="23">
        <f t="shared" si="6"/>
        <v>23.347291955987608</v>
      </c>
      <c r="AA28" s="46">
        <f t="shared" si="7"/>
        <v>15.932577950886254</v>
      </c>
    </row>
    <row r="29" spans="1:27" ht="29.25" customHeight="1" x14ac:dyDescent="0.25">
      <c r="B29" s="61"/>
      <c r="C29" s="14" t="s">
        <v>116</v>
      </c>
    </row>
    <row r="30" spans="1:27" ht="30.75" customHeight="1" x14ac:dyDescent="0.25">
      <c r="B30" s="62"/>
      <c r="C30" s="14" t="s">
        <v>115</v>
      </c>
    </row>
    <row r="31" spans="1:27" x14ac:dyDescent="0.25">
      <c r="K31" s="12"/>
      <c r="L31" s="12"/>
    </row>
    <row r="32" spans="1:27" x14ac:dyDescent="0.25">
      <c r="K32" s="12"/>
      <c r="L32" s="12"/>
    </row>
    <row r="33" spans="11:12" x14ac:dyDescent="0.25">
      <c r="K33" s="12"/>
      <c r="L33" s="12"/>
    </row>
    <row r="34" spans="11:12" x14ac:dyDescent="0.25">
      <c r="K34" s="12"/>
      <c r="L34" s="12"/>
    </row>
    <row r="35" spans="11:12" x14ac:dyDescent="0.25">
      <c r="K35" s="12"/>
      <c r="L35" s="12"/>
    </row>
    <row r="36" spans="11:12" x14ac:dyDescent="0.25">
      <c r="K36" s="12"/>
      <c r="L36" s="12"/>
    </row>
    <row r="37" spans="11:12" x14ac:dyDescent="0.25">
      <c r="K37" s="12"/>
      <c r="L37" s="12"/>
    </row>
    <row r="38" spans="11:12" x14ac:dyDescent="0.25">
      <c r="K38" s="12"/>
      <c r="L38" s="12"/>
    </row>
    <row r="39" spans="11:12" x14ac:dyDescent="0.25">
      <c r="K39" s="12"/>
      <c r="L39" s="12"/>
    </row>
    <row r="40" spans="11:12" x14ac:dyDescent="0.25">
      <c r="K40" s="12"/>
      <c r="L40" s="12"/>
    </row>
    <row r="41" spans="11:12" x14ac:dyDescent="0.25">
      <c r="K41" s="12"/>
      <c r="L41" s="12"/>
    </row>
    <row r="42" spans="11:12" x14ac:dyDescent="0.25">
      <c r="K42" s="12"/>
      <c r="L42" s="12"/>
    </row>
    <row r="43" spans="11:12" x14ac:dyDescent="0.25">
      <c r="K43" s="12"/>
      <c r="L43" s="12"/>
    </row>
    <row r="44" spans="11:12" x14ac:dyDescent="0.25">
      <c r="K44" s="12"/>
      <c r="L44" s="12"/>
    </row>
  </sheetData>
  <mergeCells count="5">
    <mergeCell ref="A2:Q2"/>
    <mergeCell ref="R2:U2"/>
    <mergeCell ref="X3:Y3"/>
    <mergeCell ref="Z3:AA3"/>
    <mergeCell ref="A10:Q10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7"/>
  <sheetViews>
    <sheetView tabSelected="1" workbookViewId="0">
      <selection activeCell="C2" sqref="C2:L31"/>
    </sheetView>
  </sheetViews>
  <sheetFormatPr defaultRowHeight="15" x14ac:dyDescent="0.25"/>
  <cols>
    <col min="2" max="2" width="31.140625" customWidth="1"/>
    <col min="3" max="3" width="18" customWidth="1"/>
    <col min="4" max="4" width="16.42578125" bestFit="1" customWidth="1"/>
    <col min="5" max="5" width="15.5703125" customWidth="1"/>
    <col min="6" max="6" width="15" bestFit="1" customWidth="1"/>
    <col min="7" max="7" width="10.85546875" bestFit="1" customWidth="1"/>
    <col min="8" max="8" width="7.5703125" customWidth="1"/>
    <col min="9" max="9" width="7.5703125" bestFit="1" customWidth="1"/>
    <col min="10" max="10" width="9.140625" bestFit="1" customWidth="1"/>
    <col min="11" max="11" width="7.5703125" customWidth="1"/>
    <col min="12" max="12" width="9.5703125" bestFit="1" customWidth="1"/>
  </cols>
  <sheetData>
    <row r="1" spans="1:14" ht="28.5" customHeight="1" x14ac:dyDescent="0.25">
      <c r="A1" s="85" t="s">
        <v>118</v>
      </c>
      <c r="B1" s="86"/>
      <c r="C1" s="86"/>
      <c r="D1" s="86"/>
      <c r="E1" s="86"/>
      <c r="F1" s="86"/>
      <c r="G1" s="86"/>
      <c r="H1" s="86"/>
      <c r="I1" s="86"/>
      <c r="J1" s="100"/>
      <c r="K1" s="100"/>
      <c r="L1" s="87"/>
    </row>
    <row r="2" spans="1:14" ht="36" customHeight="1" x14ac:dyDescent="0.25">
      <c r="A2" s="88" t="s">
        <v>119</v>
      </c>
      <c r="B2" s="76" t="s">
        <v>1</v>
      </c>
      <c r="C2" s="76" t="s">
        <v>122</v>
      </c>
      <c r="D2" s="76" t="s">
        <v>121</v>
      </c>
      <c r="E2" s="112" t="s">
        <v>126</v>
      </c>
      <c r="F2" s="76"/>
      <c r="G2" s="95" t="s">
        <v>130</v>
      </c>
      <c r="H2" s="96"/>
      <c r="I2" s="97"/>
      <c r="J2" s="106" t="s">
        <v>127</v>
      </c>
      <c r="K2" s="107"/>
      <c r="L2" s="108"/>
    </row>
    <row r="3" spans="1:14" x14ac:dyDescent="0.25">
      <c r="A3" s="88"/>
      <c r="B3" s="76"/>
      <c r="C3" s="76"/>
      <c r="D3" s="76"/>
      <c r="E3" s="76"/>
      <c r="F3" s="110" t="s">
        <v>128</v>
      </c>
      <c r="G3" s="99">
        <v>600</v>
      </c>
      <c r="H3" s="99">
        <v>610</v>
      </c>
      <c r="I3" s="99">
        <v>608.1</v>
      </c>
      <c r="J3" s="101">
        <v>600</v>
      </c>
      <c r="K3" s="101">
        <v>625</v>
      </c>
      <c r="L3" s="102">
        <v>608.1</v>
      </c>
    </row>
    <row r="4" spans="1:14" x14ac:dyDescent="0.25">
      <c r="A4" s="89">
        <v>1</v>
      </c>
      <c r="B4" s="77" t="s">
        <v>7</v>
      </c>
      <c r="C4" s="78" t="s">
        <v>8</v>
      </c>
      <c r="D4" s="79">
        <v>608.1</v>
      </c>
      <c r="E4" s="79">
        <f>(D4*1.8)+32</f>
        <v>1126.5800000000002</v>
      </c>
      <c r="F4" s="110" t="s">
        <v>129</v>
      </c>
      <c r="G4" s="109">
        <v>75.3</v>
      </c>
      <c r="H4" s="109">
        <v>66.7</v>
      </c>
      <c r="I4" s="99">
        <v>68.2</v>
      </c>
      <c r="J4" s="101">
        <v>77</v>
      </c>
      <c r="K4" s="101">
        <v>56.5</v>
      </c>
      <c r="L4" s="103">
        <v>70.358000000000004</v>
      </c>
    </row>
    <row r="5" spans="1:14" hidden="1" x14ac:dyDescent="0.25">
      <c r="A5" s="89"/>
      <c r="B5" s="77"/>
      <c r="C5" s="78"/>
      <c r="D5" s="79"/>
      <c r="E5" s="79"/>
      <c r="F5" s="76"/>
      <c r="G5" s="98"/>
      <c r="H5" s="98"/>
      <c r="I5" s="99"/>
      <c r="J5" s="101"/>
      <c r="K5" s="101"/>
      <c r="L5" s="103"/>
    </row>
    <row r="6" spans="1:14" hidden="1" x14ac:dyDescent="0.25">
      <c r="A6" s="89">
        <f>SUM(A4,1)</f>
        <v>2</v>
      </c>
      <c r="B6" s="77" t="s">
        <v>15</v>
      </c>
      <c r="C6" s="78" t="s">
        <v>8</v>
      </c>
      <c r="D6" s="79">
        <v>608.1</v>
      </c>
      <c r="E6" s="79">
        <f t="shared" ref="E6:E37" si="0">(D6*1.8)+32</f>
        <v>1126.5800000000002</v>
      </c>
      <c r="F6" s="79"/>
      <c r="G6" s="98"/>
      <c r="H6" s="98"/>
      <c r="I6" s="99">
        <v>68.2</v>
      </c>
      <c r="J6" s="101"/>
      <c r="K6" s="101"/>
      <c r="L6" s="103">
        <v>70.358000000000004</v>
      </c>
    </row>
    <row r="7" spans="1:14" hidden="1" x14ac:dyDescent="0.25">
      <c r="A7" s="89">
        <f t="shared" ref="A7:A37" si="1">SUM(A6,1)</f>
        <v>3</v>
      </c>
      <c r="B7" s="77" t="s">
        <v>19</v>
      </c>
      <c r="C7" s="78" t="s">
        <v>8</v>
      </c>
      <c r="D7" s="79">
        <v>608.1</v>
      </c>
      <c r="E7" s="79">
        <f t="shared" si="0"/>
        <v>1126.5800000000002</v>
      </c>
      <c r="F7" s="79"/>
      <c r="G7" s="98"/>
      <c r="H7" s="98"/>
      <c r="I7" s="99">
        <v>68.2</v>
      </c>
      <c r="J7" s="101"/>
      <c r="K7" s="101"/>
      <c r="L7" s="103">
        <v>70.358000000000004</v>
      </c>
      <c r="N7" s="74"/>
    </row>
    <row r="8" spans="1:14" x14ac:dyDescent="0.25">
      <c r="A8" s="89">
        <v>4</v>
      </c>
      <c r="B8" s="77" t="s">
        <v>21</v>
      </c>
      <c r="C8" s="78" t="s">
        <v>8</v>
      </c>
      <c r="D8" s="79">
        <v>617</v>
      </c>
      <c r="E8" s="79">
        <f t="shared" si="0"/>
        <v>1142.6000000000001</v>
      </c>
      <c r="F8" s="110" t="s">
        <v>128</v>
      </c>
      <c r="G8" s="99">
        <v>610</v>
      </c>
      <c r="H8" s="99">
        <v>620</v>
      </c>
      <c r="I8" s="99">
        <v>617</v>
      </c>
      <c r="J8" s="101">
        <v>600</v>
      </c>
      <c r="K8" s="101">
        <v>625</v>
      </c>
      <c r="L8" s="103">
        <v>617</v>
      </c>
      <c r="N8" s="74"/>
    </row>
    <row r="9" spans="1:14" x14ac:dyDescent="0.25">
      <c r="A9" s="89"/>
      <c r="B9" s="77"/>
      <c r="C9" s="78"/>
      <c r="D9" s="79"/>
      <c r="E9" s="79"/>
      <c r="F9" s="110" t="s">
        <v>129</v>
      </c>
      <c r="G9" s="109">
        <v>66.7</v>
      </c>
      <c r="H9" s="109">
        <v>58</v>
      </c>
      <c r="I9" s="99">
        <v>60.61</v>
      </c>
      <c r="J9" s="101">
        <v>77</v>
      </c>
      <c r="K9" s="101">
        <v>56.5</v>
      </c>
      <c r="L9" s="103">
        <v>63.06</v>
      </c>
    </row>
    <row r="10" spans="1:14" ht="31.5" hidden="1" customHeight="1" x14ac:dyDescent="0.25">
      <c r="A10" s="89">
        <f t="shared" si="1"/>
        <v>1</v>
      </c>
      <c r="B10" s="80" t="s">
        <v>120</v>
      </c>
      <c r="C10" s="78" t="s">
        <v>8</v>
      </c>
      <c r="D10" s="79">
        <v>617</v>
      </c>
      <c r="E10" s="79">
        <f t="shared" si="0"/>
        <v>1142.6000000000001</v>
      </c>
      <c r="F10" s="79"/>
      <c r="G10" s="98"/>
      <c r="H10" s="98"/>
      <c r="I10" s="99">
        <v>60.61</v>
      </c>
      <c r="J10" s="101"/>
      <c r="K10" s="101"/>
      <c r="L10" s="103">
        <v>63.06</v>
      </c>
    </row>
    <row r="11" spans="1:14" hidden="1" x14ac:dyDescent="0.25">
      <c r="A11" s="89">
        <f t="shared" si="1"/>
        <v>2</v>
      </c>
      <c r="B11" s="77" t="s">
        <v>29</v>
      </c>
      <c r="C11" s="78" t="s">
        <v>8</v>
      </c>
      <c r="D11" s="79">
        <v>617</v>
      </c>
      <c r="E11" s="79">
        <f t="shared" si="0"/>
        <v>1142.6000000000001</v>
      </c>
      <c r="F11" s="79"/>
      <c r="G11" s="98"/>
      <c r="H11" s="98"/>
      <c r="I11" s="99">
        <v>60.61</v>
      </c>
      <c r="J11" s="101"/>
      <c r="K11" s="101"/>
      <c r="L11" s="103">
        <v>63.06</v>
      </c>
    </row>
    <row r="12" spans="1:14" x14ac:dyDescent="0.25">
      <c r="A12" s="89">
        <f>SUM(A11,1)</f>
        <v>3</v>
      </c>
      <c r="B12" s="77" t="s">
        <v>37</v>
      </c>
      <c r="C12" s="78" t="s">
        <v>38</v>
      </c>
      <c r="D12" s="81">
        <v>378.5</v>
      </c>
      <c r="E12" s="79">
        <f t="shared" si="0"/>
        <v>713.30000000000007</v>
      </c>
      <c r="F12" s="110" t="s">
        <v>128</v>
      </c>
      <c r="G12" s="111">
        <v>371</v>
      </c>
      <c r="H12" s="111">
        <v>399</v>
      </c>
      <c r="I12" s="99">
        <v>378.5</v>
      </c>
      <c r="J12" s="101">
        <v>371</v>
      </c>
      <c r="K12" s="101">
        <v>399</v>
      </c>
      <c r="L12" s="103">
        <v>378.5</v>
      </c>
    </row>
    <row r="13" spans="1:14" x14ac:dyDescent="0.25">
      <c r="A13" s="89"/>
      <c r="B13" s="77"/>
      <c r="C13" s="78"/>
      <c r="D13" s="81"/>
      <c r="E13" s="79"/>
      <c r="F13" s="110" t="s">
        <v>129</v>
      </c>
      <c r="G13" s="98">
        <v>124.8</v>
      </c>
      <c r="H13" s="98">
        <v>102</v>
      </c>
      <c r="I13" s="99">
        <v>118.69</v>
      </c>
      <c r="J13" s="101">
        <v>124.8</v>
      </c>
      <c r="K13" s="101">
        <v>102</v>
      </c>
      <c r="L13" s="103">
        <v>118.69</v>
      </c>
    </row>
    <row r="14" spans="1:14" hidden="1" x14ac:dyDescent="0.25">
      <c r="A14" s="89">
        <f>SUM(A12,1)</f>
        <v>4</v>
      </c>
      <c r="B14" s="77" t="s">
        <v>45</v>
      </c>
      <c r="C14" s="78" t="s">
        <v>38</v>
      </c>
      <c r="D14" s="81">
        <v>378.5</v>
      </c>
      <c r="E14" s="79">
        <f t="shared" si="0"/>
        <v>713.30000000000007</v>
      </c>
      <c r="F14" s="79"/>
      <c r="G14" s="98"/>
      <c r="H14" s="98"/>
      <c r="I14" s="99"/>
      <c r="J14" s="101" t="s">
        <v>131</v>
      </c>
      <c r="K14" s="101" t="s">
        <v>134</v>
      </c>
      <c r="L14" s="103">
        <v>118.74299999999999</v>
      </c>
    </row>
    <row r="15" spans="1:14" hidden="1" x14ac:dyDescent="0.25">
      <c r="A15" s="89"/>
      <c r="B15" s="77"/>
      <c r="C15" s="78"/>
      <c r="D15" s="81"/>
      <c r="E15" s="79"/>
      <c r="F15" s="79"/>
      <c r="G15" s="98"/>
      <c r="H15" s="98"/>
      <c r="I15" s="99"/>
      <c r="J15" s="101" t="s">
        <v>132</v>
      </c>
      <c r="K15" s="101" t="s">
        <v>133</v>
      </c>
      <c r="L15" s="103">
        <v>118.74299999999999</v>
      </c>
    </row>
    <row r="16" spans="1:14" ht="30" x14ac:dyDescent="0.25">
      <c r="A16" s="89">
        <f>SUM(A14,1)</f>
        <v>5</v>
      </c>
      <c r="B16" s="80" t="s">
        <v>46</v>
      </c>
      <c r="C16" s="78" t="s">
        <v>51</v>
      </c>
      <c r="D16" s="79">
        <v>378.5</v>
      </c>
      <c r="E16" s="79">
        <f t="shared" si="0"/>
        <v>713.30000000000007</v>
      </c>
      <c r="F16" s="110" t="s">
        <v>128</v>
      </c>
      <c r="G16" s="111"/>
      <c r="H16" s="111"/>
      <c r="I16" s="99"/>
      <c r="J16" s="101">
        <v>371.11</v>
      </c>
      <c r="K16" s="101">
        <v>398.89</v>
      </c>
      <c r="L16" s="103">
        <v>378.5</v>
      </c>
    </row>
    <row r="17" spans="1:12" x14ac:dyDescent="0.25">
      <c r="A17" s="89"/>
      <c r="B17" s="80"/>
      <c r="C17" s="78"/>
      <c r="D17" s="79"/>
      <c r="E17" s="79"/>
      <c r="F17" s="110" t="s">
        <v>129</v>
      </c>
      <c r="G17" s="98"/>
      <c r="H17" s="98"/>
      <c r="I17" s="99"/>
      <c r="J17" s="101">
        <v>157.88999999999999</v>
      </c>
      <c r="K17" s="101">
        <v>153.06</v>
      </c>
      <c r="L17" s="103">
        <v>156.63999999999999</v>
      </c>
    </row>
    <row r="18" spans="1:12" hidden="1" x14ac:dyDescent="0.25">
      <c r="A18" s="89">
        <f>SUM(A16,1)</f>
        <v>6</v>
      </c>
      <c r="B18" s="77" t="s">
        <v>49</v>
      </c>
      <c r="C18" s="78" t="s">
        <v>38</v>
      </c>
      <c r="D18" s="79">
        <v>378.5</v>
      </c>
      <c r="E18" s="79">
        <f t="shared" si="0"/>
        <v>713.30000000000007</v>
      </c>
      <c r="F18" s="79"/>
      <c r="G18" s="98"/>
      <c r="H18" s="98"/>
      <c r="I18" s="99">
        <v>118.693</v>
      </c>
      <c r="J18" s="101"/>
      <c r="K18" s="101"/>
      <c r="L18" s="103">
        <v>118.74299999999999</v>
      </c>
    </row>
    <row r="19" spans="1:12" hidden="1" x14ac:dyDescent="0.25">
      <c r="A19" s="89">
        <f t="shared" si="1"/>
        <v>7</v>
      </c>
      <c r="B19" s="77" t="s">
        <v>50</v>
      </c>
      <c r="C19" s="78" t="s">
        <v>51</v>
      </c>
      <c r="D19" s="79">
        <v>175</v>
      </c>
      <c r="E19" s="79">
        <f t="shared" si="0"/>
        <v>347</v>
      </c>
      <c r="F19" s="110" t="s">
        <v>128</v>
      </c>
      <c r="G19" s="98"/>
      <c r="H19" s="98"/>
      <c r="I19" s="99"/>
      <c r="J19" s="101" t="s">
        <v>131</v>
      </c>
      <c r="K19" s="101" t="s">
        <v>134</v>
      </c>
      <c r="L19" s="103">
        <v>156.63509999999999</v>
      </c>
    </row>
    <row r="20" spans="1:12" hidden="1" x14ac:dyDescent="0.25">
      <c r="A20" s="89"/>
      <c r="B20" s="77"/>
      <c r="C20" s="78"/>
      <c r="D20" s="79"/>
      <c r="E20" s="79"/>
      <c r="F20" s="110" t="s">
        <v>129</v>
      </c>
      <c r="G20" s="98"/>
      <c r="H20" s="98"/>
      <c r="I20" s="99"/>
      <c r="J20" s="101" t="s">
        <v>132</v>
      </c>
      <c r="K20" s="101" t="s">
        <v>133</v>
      </c>
      <c r="L20" s="103"/>
    </row>
    <row r="21" spans="1:12" x14ac:dyDescent="0.25">
      <c r="A21" s="89">
        <f>SUM(A19,1)</f>
        <v>8</v>
      </c>
      <c r="B21" s="77" t="s">
        <v>53</v>
      </c>
      <c r="C21" s="78" t="s">
        <v>54</v>
      </c>
      <c r="D21" s="79">
        <v>425</v>
      </c>
      <c r="E21" s="79">
        <f>(D21*1.8)+32</f>
        <v>797</v>
      </c>
      <c r="F21" s="110" t="s">
        <v>128</v>
      </c>
      <c r="G21" s="111"/>
      <c r="H21" s="111"/>
      <c r="I21" s="99"/>
      <c r="J21" s="101">
        <v>398.89</v>
      </c>
      <c r="K21" s="101">
        <v>426.67</v>
      </c>
      <c r="L21" s="103">
        <v>425</v>
      </c>
    </row>
    <row r="22" spans="1:12" x14ac:dyDescent="0.25">
      <c r="A22" s="89"/>
      <c r="B22" s="77"/>
      <c r="C22" s="78"/>
      <c r="D22" s="79"/>
      <c r="E22" s="79"/>
      <c r="F22" s="110" t="s">
        <v>129</v>
      </c>
      <c r="G22" s="98"/>
      <c r="H22" s="98"/>
      <c r="I22" s="99"/>
      <c r="J22" s="101">
        <v>114.45</v>
      </c>
      <c r="K22" s="101">
        <v>114.45</v>
      </c>
      <c r="L22" s="103">
        <v>114.45</v>
      </c>
    </row>
    <row r="23" spans="1:12" x14ac:dyDescent="0.25">
      <c r="A23" s="89">
        <f>SUM(A21,1)</f>
        <v>9</v>
      </c>
      <c r="B23" s="77" t="s">
        <v>56</v>
      </c>
      <c r="C23" s="78" t="s">
        <v>57</v>
      </c>
      <c r="D23" s="79">
        <v>378.6</v>
      </c>
      <c r="E23" s="79">
        <f t="shared" si="0"/>
        <v>713.48</v>
      </c>
      <c r="F23" s="110" t="s">
        <v>128</v>
      </c>
      <c r="G23" s="111"/>
      <c r="H23" s="111"/>
      <c r="I23" s="99"/>
      <c r="J23" s="101">
        <v>371.11</v>
      </c>
      <c r="K23" s="101">
        <v>398.89</v>
      </c>
      <c r="L23" s="103">
        <v>378.6</v>
      </c>
    </row>
    <row r="24" spans="1:12" x14ac:dyDescent="0.25">
      <c r="A24" s="89"/>
      <c r="B24" s="77"/>
      <c r="C24" s="78"/>
      <c r="D24" s="79"/>
      <c r="E24" s="79"/>
      <c r="F24" s="110" t="s">
        <v>129</v>
      </c>
      <c r="G24" s="98"/>
      <c r="H24" s="98"/>
      <c r="I24" s="99"/>
      <c r="J24" s="101">
        <v>107.56</v>
      </c>
      <c r="K24" s="101">
        <v>89.63</v>
      </c>
      <c r="L24" s="103">
        <v>102.66</v>
      </c>
    </row>
    <row r="25" spans="1:12" hidden="1" x14ac:dyDescent="0.25">
      <c r="A25" s="89">
        <f>SUM(A23,1)</f>
        <v>10</v>
      </c>
      <c r="B25" s="77" t="s">
        <v>59</v>
      </c>
      <c r="C25" s="78" t="s">
        <v>54</v>
      </c>
      <c r="D25" s="79">
        <v>487.9</v>
      </c>
      <c r="E25" s="79">
        <f t="shared" si="0"/>
        <v>910.22</v>
      </c>
      <c r="F25" s="79"/>
      <c r="G25" s="98"/>
      <c r="H25" s="98"/>
      <c r="I25" s="99">
        <v>89.981999999999999</v>
      </c>
      <c r="J25" s="101"/>
      <c r="K25" s="101"/>
      <c r="L25" s="103">
        <v>89.91</v>
      </c>
    </row>
    <row r="26" spans="1:12" x14ac:dyDescent="0.25">
      <c r="A26" s="89">
        <f t="shared" si="1"/>
        <v>11</v>
      </c>
      <c r="B26" s="77" t="s">
        <v>59</v>
      </c>
      <c r="C26" s="78" t="s">
        <v>57</v>
      </c>
      <c r="D26" s="79">
        <v>322.8</v>
      </c>
      <c r="E26" s="79">
        <f t="shared" si="0"/>
        <v>613.04000000000008</v>
      </c>
      <c r="F26" s="110" t="s">
        <v>128</v>
      </c>
      <c r="G26" s="111"/>
      <c r="H26" s="111"/>
      <c r="I26" s="99"/>
      <c r="J26" s="104">
        <v>311.56</v>
      </c>
      <c r="K26" s="104">
        <v>343.33</v>
      </c>
      <c r="L26" s="103">
        <v>322.8</v>
      </c>
    </row>
    <row r="27" spans="1:12" x14ac:dyDescent="0.25">
      <c r="A27" s="89"/>
      <c r="B27" s="77"/>
      <c r="C27" s="78"/>
      <c r="D27" s="79"/>
      <c r="E27" s="79"/>
      <c r="F27" s="110" t="s">
        <v>129</v>
      </c>
      <c r="G27" s="98"/>
      <c r="H27" s="98"/>
      <c r="I27" s="99"/>
      <c r="J27" s="104">
        <v>117.9</v>
      </c>
      <c r="K27" s="104">
        <v>117.9</v>
      </c>
      <c r="L27" s="103">
        <v>117.9</v>
      </c>
    </row>
    <row r="28" spans="1:12" hidden="1" x14ac:dyDescent="0.25">
      <c r="A28" s="89">
        <f>SUM(A26,1)</f>
        <v>12</v>
      </c>
      <c r="B28" s="77" t="s">
        <v>62</v>
      </c>
      <c r="C28" s="78" t="s">
        <v>38</v>
      </c>
      <c r="D28" s="79">
        <v>362.4</v>
      </c>
      <c r="E28" s="79">
        <f t="shared" si="0"/>
        <v>684.31999999999994</v>
      </c>
      <c r="F28" s="79"/>
      <c r="G28" s="79"/>
      <c r="H28" s="79"/>
      <c r="I28" s="93">
        <v>126.2743</v>
      </c>
      <c r="J28" s="104"/>
      <c r="K28" s="104"/>
      <c r="L28" s="103">
        <v>126.3395</v>
      </c>
    </row>
    <row r="29" spans="1:12" hidden="1" x14ac:dyDescent="0.25">
      <c r="A29" s="89">
        <f t="shared" si="1"/>
        <v>13</v>
      </c>
      <c r="B29" s="77" t="s">
        <v>62</v>
      </c>
      <c r="C29" s="78" t="s">
        <v>38</v>
      </c>
      <c r="D29" s="79">
        <v>362.4</v>
      </c>
      <c r="E29" s="79">
        <f t="shared" si="0"/>
        <v>684.31999999999994</v>
      </c>
      <c r="F29" s="79"/>
      <c r="G29" s="79"/>
      <c r="H29" s="79"/>
      <c r="I29" s="93">
        <v>126.2743</v>
      </c>
      <c r="J29" s="104"/>
      <c r="K29" s="104"/>
      <c r="L29" s="103">
        <v>126.3395</v>
      </c>
    </row>
    <row r="30" spans="1:12" x14ac:dyDescent="0.25">
      <c r="A30" s="89">
        <f t="shared" si="1"/>
        <v>14</v>
      </c>
      <c r="B30" s="77" t="s">
        <v>67</v>
      </c>
      <c r="C30" s="78" t="s">
        <v>68</v>
      </c>
      <c r="D30" s="79">
        <v>307.10000000000002</v>
      </c>
      <c r="E30" s="79">
        <f t="shared" si="0"/>
        <v>584.78000000000009</v>
      </c>
      <c r="F30" s="110" t="s">
        <v>128</v>
      </c>
      <c r="G30" s="111">
        <v>300</v>
      </c>
      <c r="H30" s="111">
        <v>350</v>
      </c>
      <c r="I30" s="99">
        <v>307.10000000000002</v>
      </c>
      <c r="J30" s="104"/>
      <c r="K30" s="104"/>
      <c r="L30" s="103"/>
    </row>
    <row r="31" spans="1:12" x14ac:dyDescent="0.25">
      <c r="A31" s="89"/>
      <c r="B31" s="77"/>
      <c r="C31" s="78"/>
      <c r="D31" s="79"/>
      <c r="E31" s="79"/>
      <c r="F31" s="110" t="s">
        <v>129</v>
      </c>
      <c r="G31" s="98">
        <v>203.3</v>
      </c>
      <c r="H31" s="98">
        <v>203.3</v>
      </c>
      <c r="I31" s="99">
        <v>203.3</v>
      </c>
      <c r="J31" s="104"/>
      <c r="K31" s="104"/>
      <c r="L31" s="103"/>
    </row>
    <row r="32" spans="1:12" hidden="1" x14ac:dyDescent="0.25">
      <c r="A32" s="89">
        <f>SUM(A30,1)</f>
        <v>15</v>
      </c>
      <c r="B32" s="77" t="s">
        <v>74</v>
      </c>
      <c r="C32" s="78" t="s">
        <v>68</v>
      </c>
      <c r="D32" s="79">
        <v>307.10000000000002</v>
      </c>
      <c r="E32" s="79">
        <f t="shared" si="0"/>
        <v>584.78000000000009</v>
      </c>
      <c r="F32" s="110" t="s">
        <v>129</v>
      </c>
      <c r="G32" s="98">
        <v>203.3</v>
      </c>
      <c r="H32" s="98">
        <v>203.3</v>
      </c>
      <c r="I32" s="99">
        <v>203.3</v>
      </c>
      <c r="J32" s="104"/>
      <c r="K32" s="104"/>
      <c r="L32" s="103">
        <v>183.4</v>
      </c>
    </row>
    <row r="33" spans="1:12" hidden="1" x14ac:dyDescent="0.25">
      <c r="A33" s="89">
        <f t="shared" si="1"/>
        <v>16</v>
      </c>
      <c r="B33" s="77" t="s">
        <v>77</v>
      </c>
      <c r="C33" s="78" t="s">
        <v>68</v>
      </c>
      <c r="D33" s="79">
        <v>307.10000000000002</v>
      </c>
      <c r="E33" s="79">
        <f t="shared" si="0"/>
        <v>584.78000000000009</v>
      </c>
      <c r="F33" s="79"/>
      <c r="G33" s="79"/>
      <c r="H33" s="79"/>
      <c r="I33" s="93">
        <v>203.3</v>
      </c>
      <c r="J33" s="104"/>
      <c r="K33" s="104"/>
      <c r="L33" s="103">
        <v>183.4</v>
      </c>
    </row>
    <row r="34" spans="1:12" hidden="1" x14ac:dyDescent="0.25">
      <c r="A34" s="89">
        <f t="shared" si="1"/>
        <v>17</v>
      </c>
      <c r="B34" s="77" t="s">
        <v>82</v>
      </c>
      <c r="C34" s="78" t="s">
        <v>68</v>
      </c>
      <c r="D34" s="79">
        <v>307.10000000000002</v>
      </c>
      <c r="E34" s="79">
        <f t="shared" si="0"/>
        <v>584.78000000000009</v>
      </c>
      <c r="F34" s="79"/>
      <c r="G34" s="79"/>
      <c r="H34" s="79"/>
      <c r="I34" s="93">
        <v>203.3</v>
      </c>
      <c r="J34" s="104"/>
      <c r="K34" s="104"/>
      <c r="L34" s="103">
        <v>183.4</v>
      </c>
    </row>
    <row r="35" spans="1:12" ht="27.75" hidden="1" customHeight="1" x14ac:dyDescent="0.25">
      <c r="A35" s="89">
        <f t="shared" si="1"/>
        <v>18</v>
      </c>
      <c r="B35" s="80" t="s">
        <v>84</v>
      </c>
      <c r="C35" s="78" t="s">
        <v>68</v>
      </c>
      <c r="D35" s="79">
        <v>307.10000000000002</v>
      </c>
      <c r="E35" s="79">
        <f t="shared" si="0"/>
        <v>584.78000000000009</v>
      </c>
      <c r="F35" s="79"/>
      <c r="G35" s="79"/>
      <c r="H35" s="79"/>
      <c r="I35" s="93">
        <v>203.3</v>
      </c>
      <c r="J35" s="104"/>
      <c r="K35" s="104"/>
      <c r="L35" s="103">
        <v>183.4</v>
      </c>
    </row>
    <row r="36" spans="1:12" hidden="1" x14ac:dyDescent="0.25">
      <c r="A36" s="89">
        <f t="shared" si="1"/>
        <v>19</v>
      </c>
      <c r="B36" s="77" t="s">
        <v>87</v>
      </c>
      <c r="C36" s="78" t="s">
        <v>68</v>
      </c>
      <c r="D36" s="79">
        <v>307.10000000000002</v>
      </c>
      <c r="E36" s="79">
        <f>(D36*1.8)+32</f>
        <v>584.78000000000009</v>
      </c>
      <c r="F36" s="79"/>
      <c r="G36" s="79"/>
      <c r="H36" s="79"/>
      <c r="I36" s="93">
        <v>203.3</v>
      </c>
      <c r="J36" s="104"/>
      <c r="K36" s="104"/>
      <c r="L36" s="103">
        <v>183.4</v>
      </c>
    </row>
    <row r="37" spans="1:12" ht="15.75" hidden="1" thickBot="1" x14ac:dyDescent="0.3">
      <c r="A37" s="90">
        <f t="shared" si="1"/>
        <v>20</v>
      </c>
      <c r="B37" s="91" t="s">
        <v>90</v>
      </c>
      <c r="C37" s="82" t="s">
        <v>68</v>
      </c>
      <c r="D37" s="83">
        <v>184</v>
      </c>
      <c r="E37" s="83">
        <f t="shared" si="0"/>
        <v>363.2</v>
      </c>
      <c r="F37" s="83"/>
      <c r="G37" s="83"/>
      <c r="H37" s="83"/>
      <c r="I37" s="94">
        <v>203.3</v>
      </c>
      <c r="J37" s="105"/>
      <c r="K37" s="105"/>
      <c r="L37" s="103">
        <v>183.4</v>
      </c>
    </row>
  </sheetData>
  <mergeCells count="3">
    <mergeCell ref="A1:L1"/>
    <mergeCell ref="G2:I2"/>
    <mergeCell ref="J2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E5"/>
  <sheetViews>
    <sheetView topLeftCell="A10" workbookViewId="0">
      <selection activeCell="E4" sqref="E4"/>
    </sheetView>
  </sheetViews>
  <sheetFormatPr defaultRowHeight="15" x14ac:dyDescent="0.25"/>
  <sheetData>
    <row r="3" spans="1:5" x14ac:dyDescent="0.25">
      <c r="A3">
        <v>600</v>
      </c>
      <c r="B3">
        <v>77</v>
      </c>
      <c r="D3">
        <v>600</v>
      </c>
      <c r="E3">
        <v>77</v>
      </c>
    </row>
    <row r="4" spans="1:5" x14ac:dyDescent="0.25">
      <c r="A4" s="75">
        <v>608.1</v>
      </c>
      <c r="B4" s="75">
        <v>70.358000000000004</v>
      </c>
      <c r="D4" s="75">
        <v>617</v>
      </c>
      <c r="E4" s="75">
        <v>63.06</v>
      </c>
    </row>
    <row r="5" spans="1:5" x14ac:dyDescent="0.25">
      <c r="A5">
        <v>625</v>
      </c>
      <c r="B5">
        <v>56.5</v>
      </c>
      <c r="D5">
        <v>625</v>
      </c>
      <c r="E5">
        <v>56.5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3"/>
  <sheetViews>
    <sheetView workbookViewId="0">
      <selection activeCell="C7" sqref="C7"/>
    </sheetView>
  </sheetViews>
  <sheetFormatPr defaultRowHeight="15" x14ac:dyDescent="0.25"/>
  <sheetData>
    <row r="2" spans="3:8" ht="22.5" x14ac:dyDescent="0.35">
      <c r="D2" s="84" t="s">
        <v>123</v>
      </c>
    </row>
    <row r="3" spans="3:8" x14ac:dyDescent="0.25">
      <c r="D3" s="75">
        <v>713.3</v>
      </c>
      <c r="E3" s="75">
        <v>378.5</v>
      </c>
    </row>
    <row r="7" spans="3:8" x14ac:dyDescent="0.25">
      <c r="C7">
        <f>(D7-32)/1.8</f>
        <v>371.11111111111109</v>
      </c>
      <c r="D7">
        <v>700</v>
      </c>
      <c r="E7">
        <v>18.100000000000001</v>
      </c>
    </row>
    <row r="8" spans="3:8" x14ac:dyDescent="0.25">
      <c r="C8">
        <f t="shared" ref="C8:C13" si="0">(D8-32)/1.8</f>
        <v>378.49999999999994</v>
      </c>
      <c r="D8" s="75">
        <v>713.3</v>
      </c>
      <c r="E8" s="75">
        <v>17.222200000000001</v>
      </c>
      <c r="F8" t="s">
        <v>124</v>
      </c>
      <c r="G8" s="75">
        <f>E8/0.145037738007</f>
        <v>118.74288882779459</v>
      </c>
      <c r="H8" s="75" t="s">
        <v>125</v>
      </c>
    </row>
    <row r="9" spans="3:8" x14ac:dyDescent="0.25">
      <c r="C9">
        <f t="shared" si="0"/>
        <v>398.88888888888886</v>
      </c>
      <c r="D9">
        <v>750</v>
      </c>
      <c r="E9">
        <v>14.8</v>
      </c>
      <c r="G9">
        <f t="shared" ref="G9:G13" si="1">E9/0.145037738007</f>
        <v>102.04240774415348</v>
      </c>
    </row>
    <row r="10" spans="3:8" x14ac:dyDescent="0.25">
      <c r="G10">
        <f t="shared" si="1"/>
        <v>0</v>
      </c>
    </row>
    <row r="11" spans="3:8" x14ac:dyDescent="0.25">
      <c r="C11">
        <f t="shared" si="0"/>
        <v>343.33333333333331</v>
      </c>
      <c r="D11">
        <v>650</v>
      </c>
      <c r="E11">
        <v>18.8</v>
      </c>
      <c r="G11">
        <f t="shared" si="1"/>
        <v>129.62143686419495</v>
      </c>
    </row>
    <row r="12" spans="3:8" x14ac:dyDescent="0.25">
      <c r="C12">
        <f t="shared" si="0"/>
        <v>362.22222222222223</v>
      </c>
      <c r="D12" s="92">
        <v>684</v>
      </c>
      <c r="E12" s="92">
        <v>18.324000000000002</v>
      </c>
      <c r="F12" t="s">
        <v>124</v>
      </c>
      <c r="G12" s="75">
        <f t="shared" si="1"/>
        <v>126.33953239891002</v>
      </c>
      <c r="H12" s="75" t="s">
        <v>125</v>
      </c>
    </row>
    <row r="13" spans="3:8" x14ac:dyDescent="0.25">
      <c r="C13">
        <f t="shared" si="0"/>
        <v>371.11111111111109</v>
      </c>
      <c r="D13">
        <v>700</v>
      </c>
      <c r="E13">
        <v>18.100000000000001</v>
      </c>
      <c r="G13">
        <f t="shared" si="1"/>
        <v>124.79510676818769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2"/>
  <sheetViews>
    <sheetView workbookViewId="0">
      <selection activeCell="C7" sqref="C7"/>
    </sheetView>
  </sheetViews>
  <sheetFormatPr defaultRowHeight="15" x14ac:dyDescent="0.25"/>
  <sheetData>
    <row r="2" spans="3:8" ht="22.5" x14ac:dyDescent="0.35">
      <c r="D2" s="84" t="s">
        <v>123</v>
      </c>
    </row>
    <row r="3" spans="3:8" x14ac:dyDescent="0.25">
      <c r="D3" s="75">
        <v>713.3</v>
      </c>
      <c r="E3" s="75">
        <v>378.5</v>
      </c>
    </row>
    <row r="7" spans="3:8" x14ac:dyDescent="0.25">
      <c r="C7">
        <f>(D7-32)/1.8</f>
        <v>371.11111111111109</v>
      </c>
      <c r="D7">
        <v>700</v>
      </c>
      <c r="E7">
        <v>22.9</v>
      </c>
      <c r="G7" s="75">
        <f>E7/0.145037738007</f>
        <v>157.88994171223746</v>
      </c>
    </row>
    <row r="8" spans="3:8" x14ac:dyDescent="0.25">
      <c r="C8">
        <f t="shared" ref="C8:C9" si="0">(D8-32)/1.8</f>
        <v>378.49999999999994</v>
      </c>
      <c r="D8" s="75">
        <v>713.3</v>
      </c>
      <c r="E8" s="75">
        <v>22.718</v>
      </c>
      <c r="F8" t="s">
        <v>124</v>
      </c>
      <c r="G8" s="75">
        <f>E8/0.145037738007</f>
        <v>156.63509588727558</v>
      </c>
      <c r="H8" s="75" t="s">
        <v>125</v>
      </c>
    </row>
    <row r="9" spans="3:8" x14ac:dyDescent="0.25">
      <c r="C9">
        <f t="shared" si="0"/>
        <v>398.88888888888886</v>
      </c>
      <c r="D9">
        <v>750</v>
      </c>
      <c r="E9">
        <v>22.2</v>
      </c>
      <c r="G9" s="75">
        <f>E9/0.145037738007</f>
        <v>153.06361161623019</v>
      </c>
    </row>
    <row r="12" spans="3:8" x14ac:dyDescent="0.25">
      <c r="D12" s="92"/>
      <c r="E12" s="92"/>
      <c r="G12" s="75"/>
      <c r="H12" s="7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4"/>
  <sheetViews>
    <sheetView workbookViewId="0">
      <selection activeCell="C7" sqref="C7"/>
    </sheetView>
  </sheetViews>
  <sheetFormatPr defaultRowHeight="15" x14ac:dyDescent="0.25"/>
  <sheetData>
    <row r="2" spans="3:8" ht="22.5" x14ac:dyDescent="0.35">
      <c r="D2" s="84" t="s">
        <v>123</v>
      </c>
    </row>
    <row r="3" spans="3:8" x14ac:dyDescent="0.25">
      <c r="D3" s="75">
        <f>(E3*1.8)+32</f>
        <v>797</v>
      </c>
      <c r="E3" s="75">
        <v>425</v>
      </c>
    </row>
    <row r="4" spans="3:8" x14ac:dyDescent="0.25">
      <c r="D4" s="75">
        <f>(E4*1.8)+32</f>
        <v>910.22</v>
      </c>
      <c r="E4" s="75">
        <v>487.9</v>
      </c>
    </row>
    <row r="7" spans="3:8" x14ac:dyDescent="0.25">
      <c r="C7">
        <f>(D7-32)/1.8</f>
        <v>398.88888888888886</v>
      </c>
      <c r="D7">
        <v>750</v>
      </c>
      <c r="E7">
        <v>16.600000000000001</v>
      </c>
      <c r="G7" s="75">
        <f>E7/0.145037738007</f>
        <v>114.45297084817214</v>
      </c>
    </row>
    <row r="8" spans="3:8" x14ac:dyDescent="0.25">
      <c r="C8">
        <f t="shared" ref="C8:C13" si="0">(D8-32)/1.8</f>
        <v>425</v>
      </c>
      <c r="D8" s="75">
        <v>797</v>
      </c>
      <c r="E8">
        <v>16.600000000000001</v>
      </c>
      <c r="F8" t="s">
        <v>124</v>
      </c>
      <c r="G8" s="75">
        <f>E8/0.145037738007</f>
        <v>114.45297084817214</v>
      </c>
      <c r="H8" s="75" t="s">
        <v>125</v>
      </c>
    </row>
    <row r="9" spans="3:8" x14ac:dyDescent="0.25">
      <c r="C9">
        <f t="shared" si="0"/>
        <v>426.66666666666663</v>
      </c>
      <c r="D9">
        <v>800</v>
      </c>
      <c r="E9">
        <v>16.600000000000001</v>
      </c>
      <c r="G9" s="75">
        <f t="shared" ref="G9:G13" si="1">E9/0.145037738007</f>
        <v>114.45297084817214</v>
      </c>
      <c r="H9" s="75"/>
    </row>
    <row r="10" spans="3:8" x14ac:dyDescent="0.25">
      <c r="C10">
        <f t="shared" si="0"/>
        <v>-17.777777777777779</v>
      </c>
      <c r="G10" s="75">
        <f t="shared" si="1"/>
        <v>0</v>
      </c>
      <c r="H10" s="75"/>
    </row>
    <row r="11" spans="3:8" x14ac:dyDescent="0.25">
      <c r="C11">
        <f t="shared" si="0"/>
        <v>482.22222222222223</v>
      </c>
      <c r="D11">
        <v>900</v>
      </c>
      <c r="E11">
        <v>13.6</v>
      </c>
      <c r="G11" s="75">
        <f t="shared" si="1"/>
        <v>93.768699008141027</v>
      </c>
      <c r="H11" s="75"/>
    </row>
    <row r="12" spans="3:8" x14ac:dyDescent="0.25">
      <c r="C12">
        <f t="shared" si="0"/>
        <v>487.77777777777777</v>
      </c>
      <c r="D12" s="92">
        <v>910</v>
      </c>
      <c r="E12" s="92">
        <v>13.04</v>
      </c>
      <c r="G12" s="75">
        <f t="shared" si="1"/>
        <v>89.90763493133521</v>
      </c>
      <c r="H12" s="75" t="s">
        <v>125</v>
      </c>
    </row>
    <row r="13" spans="3:8" x14ac:dyDescent="0.25">
      <c r="C13">
        <f t="shared" si="0"/>
        <v>510</v>
      </c>
      <c r="D13">
        <v>950</v>
      </c>
      <c r="E13">
        <v>10.8</v>
      </c>
      <c r="G13" s="75">
        <f t="shared" si="1"/>
        <v>74.463378624111996</v>
      </c>
      <c r="H13" s="75"/>
    </row>
    <row r="14" spans="3:8" x14ac:dyDescent="0.25">
      <c r="G14" s="75"/>
      <c r="H14" s="7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4"/>
  <sheetViews>
    <sheetView workbookViewId="0">
      <selection activeCell="C13" sqref="C13:G13"/>
    </sheetView>
  </sheetViews>
  <sheetFormatPr defaultRowHeight="15" x14ac:dyDescent="0.25"/>
  <sheetData>
    <row r="2" spans="3:8" ht="22.5" x14ac:dyDescent="0.35">
      <c r="D2" s="84" t="s">
        <v>123</v>
      </c>
    </row>
    <row r="3" spans="3:8" x14ac:dyDescent="0.25">
      <c r="D3" s="75">
        <f>(E3*1.8)+32</f>
        <v>713.48</v>
      </c>
      <c r="E3" s="75">
        <v>378.6</v>
      </c>
    </row>
    <row r="4" spans="3:8" x14ac:dyDescent="0.25">
      <c r="D4" s="75">
        <f>(E4*1.8)+32</f>
        <v>613.04000000000008</v>
      </c>
      <c r="E4" s="75">
        <v>322.8</v>
      </c>
    </row>
    <row r="7" spans="3:8" x14ac:dyDescent="0.25">
      <c r="C7">
        <f>(D7-32)/1.8</f>
        <v>315.55555555555554</v>
      </c>
      <c r="D7">
        <v>600</v>
      </c>
      <c r="E7">
        <v>17.100000000000001</v>
      </c>
      <c r="G7" s="75">
        <f>E7/0.145037738007</f>
        <v>117.90034948817733</v>
      </c>
    </row>
    <row r="8" spans="3:8" x14ac:dyDescent="0.25">
      <c r="C8">
        <f t="shared" ref="C8:C13" si="0">(D8-32)/1.8</f>
        <v>322.79999999999995</v>
      </c>
      <c r="D8" s="75">
        <v>613.04</v>
      </c>
      <c r="E8">
        <v>17.100000000000001</v>
      </c>
      <c r="F8" t="s">
        <v>124</v>
      </c>
      <c r="G8" s="75">
        <f>E8/0.145037738007</f>
        <v>117.90034948817733</v>
      </c>
      <c r="H8" s="75" t="s">
        <v>125</v>
      </c>
    </row>
    <row r="9" spans="3:8" x14ac:dyDescent="0.25">
      <c r="C9">
        <f t="shared" si="0"/>
        <v>343.33333333333331</v>
      </c>
      <c r="D9">
        <v>650</v>
      </c>
      <c r="E9">
        <v>17.100000000000001</v>
      </c>
      <c r="G9" s="75">
        <f>E9/0.145037738007</f>
        <v>117.90034948817733</v>
      </c>
      <c r="H9" s="75"/>
    </row>
    <row r="10" spans="3:8" x14ac:dyDescent="0.25">
      <c r="C10">
        <f t="shared" si="0"/>
        <v>-17.777777777777779</v>
      </c>
      <c r="G10" s="75"/>
      <c r="H10" s="75"/>
    </row>
    <row r="11" spans="3:8" x14ac:dyDescent="0.25">
      <c r="C11">
        <f t="shared" si="0"/>
        <v>371.11111111111109</v>
      </c>
      <c r="D11">
        <v>700</v>
      </c>
      <c r="E11">
        <v>15.6</v>
      </c>
      <c r="G11" s="75">
        <f t="shared" ref="G11:G17" si="1">E11/0.145037738007</f>
        <v>107.55821356816176</v>
      </c>
      <c r="H11" s="75"/>
    </row>
    <row r="12" spans="3:8" x14ac:dyDescent="0.25">
      <c r="C12">
        <f t="shared" si="0"/>
        <v>378.6</v>
      </c>
      <c r="D12" s="92">
        <v>713.48</v>
      </c>
      <c r="E12" s="92">
        <v>14.89</v>
      </c>
      <c r="G12" s="75">
        <f t="shared" si="1"/>
        <v>102.66293589935441</v>
      </c>
      <c r="H12" s="75" t="s">
        <v>125</v>
      </c>
    </row>
    <row r="13" spans="3:8" x14ac:dyDescent="0.25">
      <c r="C13">
        <f t="shared" si="0"/>
        <v>398.88888888888886</v>
      </c>
      <c r="D13">
        <v>750</v>
      </c>
      <c r="E13">
        <v>13</v>
      </c>
      <c r="G13" s="75">
        <f t="shared" si="1"/>
        <v>89.631844640134801</v>
      </c>
      <c r="H13" s="75"/>
    </row>
    <row r="14" spans="3:8" x14ac:dyDescent="0.25">
      <c r="G14" s="75"/>
      <c r="H14" s="7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14"/>
  <sheetViews>
    <sheetView workbookViewId="0">
      <selection activeCell="E9" sqref="E9"/>
    </sheetView>
  </sheetViews>
  <sheetFormatPr defaultRowHeight="15" x14ac:dyDescent="0.25"/>
  <sheetData>
    <row r="2" spans="4:8" ht="22.5" x14ac:dyDescent="0.35">
      <c r="D2" s="84" t="s">
        <v>123</v>
      </c>
    </row>
    <row r="3" spans="4:8" x14ac:dyDescent="0.25">
      <c r="D3" s="75">
        <f>(E3*1.8)+32</f>
        <v>584.78000000000009</v>
      </c>
      <c r="E3" s="75">
        <v>307.10000000000002</v>
      </c>
    </row>
    <row r="4" spans="4:8" x14ac:dyDescent="0.25">
      <c r="D4" s="75">
        <f>(E4*1.8)+32</f>
        <v>363.2</v>
      </c>
      <c r="E4" s="75">
        <v>184</v>
      </c>
    </row>
    <row r="7" spans="4:8" x14ac:dyDescent="0.25">
      <c r="D7">
        <v>300</v>
      </c>
      <c r="E7">
        <v>26.6</v>
      </c>
    </row>
    <row r="8" spans="4:8" x14ac:dyDescent="0.25">
      <c r="D8" s="75">
        <v>363.2</v>
      </c>
      <c r="E8">
        <v>26.6</v>
      </c>
      <c r="F8" t="s">
        <v>124</v>
      </c>
      <c r="G8" s="75">
        <f>E8/0.145037738007</f>
        <v>183.40054364827583</v>
      </c>
      <c r="H8" s="75" t="s">
        <v>125</v>
      </c>
    </row>
    <row r="9" spans="4:8" x14ac:dyDescent="0.25">
      <c r="D9">
        <v>400</v>
      </c>
      <c r="E9">
        <v>26.6</v>
      </c>
      <c r="G9" s="75"/>
      <c r="H9" s="75"/>
    </row>
    <row r="10" spans="4:8" x14ac:dyDescent="0.25">
      <c r="G10" s="75"/>
      <c r="H10" s="75"/>
    </row>
    <row r="11" spans="4:8" x14ac:dyDescent="0.25">
      <c r="D11">
        <v>500</v>
      </c>
      <c r="E11">
        <v>26.6</v>
      </c>
      <c r="G11" s="75"/>
      <c r="H11" s="75"/>
    </row>
    <row r="12" spans="4:8" x14ac:dyDescent="0.25">
      <c r="D12" s="92">
        <v>584.78</v>
      </c>
      <c r="E12">
        <v>26.6</v>
      </c>
      <c r="G12" s="75">
        <f t="shared" ref="G12:G17" si="0">E12/0.145037738007</f>
        <v>183.40054364827583</v>
      </c>
      <c r="H12" s="75" t="s">
        <v>125</v>
      </c>
    </row>
    <row r="13" spans="4:8" x14ac:dyDescent="0.25">
      <c r="D13">
        <v>600</v>
      </c>
      <c r="E13">
        <v>26.6</v>
      </c>
      <c r="G13" s="75"/>
      <c r="H13" s="75"/>
    </row>
    <row r="14" spans="4:8" x14ac:dyDescent="0.25">
      <c r="G14" s="75"/>
      <c r="H14" s="7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Intrados-Extrados</vt:lpstr>
      <vt:lpstr>Intrados-Extrados (2)</vt:lpstr>
      <vt:lpstr>CSEPDI-ASME Stress Values </vt:lpstr>
      <vt:lpstr>A335 P92 Intp.</vt:lpstr>
      <vt:lpstr>A672B70CL32 Int.</vt:lpstr>
      <vt:lpstr>A691Gr.91CL42 Int. </vt:lpstr>
      <vt:lpstr>A335P22 Int.</vt:lpstr>
      <vt:lpstr>A106B</vt:lpstr>
      <vt:lpstr>15NiCuMoNb5-6-4(A335 P36 Cl.2)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2015-10-07T16:34:11Z</dcterms:modified>
</cp:coreProperties>
</file>